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hidePivotFieldList="1"/>
  <mc:AlternateContent xmlns:mc="http://schemas.openxmlformats.org/markup-compatibility/2006">
    <mc:Choice Requires="x15">
      <x15ac:absPath xmlns:x15ac="http://schemas.microsoft.com/office/spreadsheetml/2010/11/ac" url="C:\Projetos\Britech\DWB\AS.DWB\AS.Presentation\wwwroot\files\"/>
    </mc:Choice>
  </mc:AlternateContent>
  <xr:revisionPtr revIDLastSave="0" documentId="13_ncr:1_{8A68102F-733B-4EB0-AB8B-D279ECCBAB9A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DADOS" sheetId="1" r:id="rId1"/>
    <sheet name="Contagem" sheetId="2" r:id="rId2"/>
  </sheets>
  <definedNames>
    <definedName name="_xlnm._FilterDatabase" localSheetId="0" hidden="1">DADOS!$A$1:$U$144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" i="2" l="1"/>
  <c r="I22" i="2"/>
  <c r="I21" i="2"/>
  <c r="I20" i="2"/>
  <c r="I18" i="2"/>
  <c r="I17" i="2"/>
  <c r="I16" i="2"/>
  <c r="I15" i="2"/>
  <c r="I11" i="2"/>
  <c r="J17" i="2" l="1"/>
  <c r="J18" i="2"/>
  <c r="J15" i="2"/>
  <c r="K17" i="2" l="1"/>
  <c r="K18" i="2"/>
  <c r="K23" i="2"/>
  <c r="J22" i="2"/>
  <c r="J21" i="2"/>
  <c r="J20" i="2"/>
  <c r="J24" i="2" l="1"/>
  <c r="K22" i="2"/>
  <c r="K20" i="2"/>
  <c r="K21" i="2"/>
  <c r="K15" i="2"/>
  <c r="K16" i="2"/>
  <c r="J25" i="2"/>
  <c r="K11" i="2" l="1"/>
  <c r="K8" i="2" l="1"/>
  <c r="L11" i="2"/>
</calcChain>
</file>

<file path=xl/sharedStrings.xml><?xml version="1.0" encoding="utf-8"?>
<sst xmlns="http://schemas.openxmlformats.org/spreadsheetml/2006/main" count="86" uniqueCount="65">
  <si>
    <t>Onshore</t>
  </si>
  <si>
    <t>Fundos de Investimentos</t>
  </si>
  <si>
    <t>Completo</t>
  </si>
  <si>
    <t>Pessoa Fisica</t>
  </si>
  <si>
    <t>Carteira Administrada</t>
  </si>
  <si>
    <t>Pessoa Juridica</t>
  </si>
  <si>
    <t>Rótulos de Coluna</t>
  </si>
  <si>
    <t>Volumetria Inicial</t>
  </si>
  <si>
    <t>Rótulos de Linha</t>
  </si>
  <si>
    <t>ON-SHORE</t>
  </si>
  <si>
    <t>Fisicas e Juridicas</t>
  </si>
  <si>
    <t>Ativo e Passivo</t>
  </si>
  <si>
    <t>Total Geral</t>
  </si>
  <si>
    <t>Passivo</t>
  </si>
  <si>
    <t>Clubes de Investimento</t>
  </si>
  <si>
    <t>Valor mínimo</t>
  </si>
  <si>
    <t>Valor Final</t>
  </si>
  <si>
    <t>Condições Contratuais</t>
  </si>
  <si>
    <t>Tipo de Veículo</t>
  </si>
  <si>
    <t>Detalhe</t>
  </si>
  <si>
    <t>Valor Unitário</t>
  </si>
  <si>
    <t>Quantidade</t>
  </si>
  <si>
    <t>Incremento</t>
  </si>
  <si>
    <t>Total</t>
  </si>
  <si>
    <t>Diferença</t>
  </si>
  <si>
    <t>Apelido</t>
  </si>
  <si>
    <t>Local</t>
  </si>
  <si>
    <t>Categoria</t>
  </si>
  <si>
    <t>PL</t>
  </si>
  <si>
    <t>Carteiras Administradas</t>
  </si>
  <si>
    <t>OFF-SHORE</t>
  </si>
  <si>
    <t>Carteiras RF e Fundos</t>
  </si>
  <si>
    <t>Carteiras caixa</t>
  </si>
  <si>
    <t>DataPosicao</t>
  </si>
  <si>
    <t>IdCarteira</t>
  </si>
  <si>
    <t>TipoCliente</t>
  </si>
  <si>
    <t>TipoControle</t>
  </si>
  <si>
    <t>TipoCarteira</t>
  </si>
  <si>
    <t>ApuraGanhoRV</t>
  </si>
  <si>
    <t>DataImplantacao</t>
  </si>
  <si>
    <t>DataUltProc</t>
  </si>
  <si>
    <t>Clubes de Investimentos</t>
  </si>
  <si>
    <t>Ações Livre</t>
  </si>
  <si>
    <t>Cotista</t>
  </si>
  <si>
    <t>Previdência Renda Fixa</t>
  </si>
  <si>
    <t>Balanceados</t>
  </si>
  <si>
    <t>Fundos de Participações</t>
  </si>
  <si>
    <t>Clube de Investimento</t>
  </si>
  <si>
    <t>Previdência Multimercados</t>
  </si>
  <si>
    <t>Previdência Balanceados acima de 30</t>
  </si>
  <si>
    <t>Previdência Data Alvo</t>
  </si>
  <si>
    <t>Multimercados Macro</t>
  </si>
  <si>
    <t>Previdência Balanceados 15 a 30</t>
  </si>
  <si>
    <t>Contagem de NUMBMF</t>
  </si>
  <si>
    <t>CpfcnpjCarteira</t>
  </si>
  <si>
    <t>TipoLocal</t>
  </si>
  <si>
    <t>NumFilhas</t>
  </si>
  <si>
    <t>NumBmf</t>
  </si>
  <si>
    <t>NumSwap</t>
  </si>
  <si>
    <t>NumPosRf</t>
  </si>
  <si>
    <t>NumPosFund</t>
  </si>
  <si>
    <t>NumPosCot</t>
  </si>
  <si>
    <t>NumPosRv</t>
  </si>
  <si>
    <t>NumPosRvTermo</t>
  </si>
  <si>
    <t>NumPosRvEmp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</si>
</sst>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right" indent="1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left" indent="1"/>
    </xf>
    <xf numFmtId="0" fontId="0" fillId="0" borderId="0" xfId="0" pivotButton="1"/>
    <xf numFmtId="43" fontId="16" fillId="34" borderId="0" xfId="0" applyNumberFormat="1" applyFont="1" applyFill="1"/>
    <xf numFmtId="0" fontId="0" fillId="0" borderId="0" xfId="0" applyAlignment="1">
      <alignment horizontal="left" indent="2"/>
    </xf>
    <xf numFmtId="0" fontId="16" fillId="34" borderId="10" xfId="0" applyFont="1" applyFill="1" applyBorder="1"/>
    <xf numFmtId="0" fontId="0" fillId="0" borderId="10" xfId="0" applyBorder="1"/>
    <xf numFmtId="0" fontId="16" fillId="0" borderId="0" xfId="0" applyFont="1" applyAlignment="1">
      <alignment horizontal="right"/>
    </xf>
    <xf numFmtId="10" fontId="0" fillId="0" borderId="0" xfId="43" applyNumberFormat="1" applyFont="1"/>
    <xf numFmtId="0" fontId="18" fillId="33" borderId="0" xfId="0" applyFont="1" applyFill="1" applyAlignment="1">
      <alignment horizontal="center"/>
    </xf>
    <xf numFmtId="0" fontId="0" fillId="0" borderId="0" xfId="0"/>
  </cellXfs>
  <cellStyles count="45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ta" xfId="16" builtinId="10" customBuiltin="1"/>
    <cellStyle name="Porcentagem" xfId="43" builtinId="5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  <cellStyle name="Vírgula 2" xfId="44" xr:uid="{5AA3ED9C-DC40-4072-AFE8-7868C6663A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lo Carnevalli" refreshedDate="43322.687450694444" createdVersion="5" refreshedVersion="5" minRefreshableVersion="3" recordCount="146" xr:uid="{00000000-000A-0000-FFFF-FFFF00000000}">
  <cacheSource type="worksheet">
    <worksheetSource ref="A1:Q1048576" sheet="DADOS"/>
  </cacheSource>
  <cacheFields count="17">
    <cacheField name="DataPosicao" numFmtId="0">
      <sharedItems containsBlank="1"/>
    </cacheField>
    <cacheField name="Apelido" numFmtId="0">
      <sharedItems containsBlank="1"/>
    </cacheField>
    <cacheField name="IdCarteira" numFmtId="0">
      <sharedItems containsString="0" containsBlank="1" containsNumber="1" containsInteger="1" minValue="13352" maxValue="99417912"/>
    </cacheField>
    <cacheField name="Local" numFmtId="0">
      <sharedItems containsBlank="1" count="3">
        <s v="Onshore"/>
        <m/>
        <s v="Offshore" u="1"/>
      </sharedItems>
    </cacheField>
    <cacheField name="TipoCliente" numFmtId="0">
      <sharedItems containsBlank="1" count="5">
        <s v="Clubes de Investimentos"/>
        <s v="Pessoa Fisica"/>
        <s v="Pessoa Juridica"/>
        <s v="Fundos de Investimentos"/>
        <m/>
      </sharedItems>
    </cacheField>
    <cacheField name="TipoControle" numFmtId="0">
      <sharedItems containsBlank="1" count="3">
        <s v="Completo"/>
        <s v="Cotista"/>
        <m/>
      </sharedItems>
    </cacheField>
    <cacheField name="Categoria" numFmtId="0">
      <sharedItems containsBlank="1" count="17">
        <s v="Ações Livre"/>
        <s v="Carteira Administrada"/>
        <s v="Previdência Renda Fixa"/>
        <s v="Balanceados"/>
        <s v="Fundos de Participações"/>
        <s v="Clube de Investimento"/>
        <s v="Previdência Multimercados"/>
        <s v="Previdência Balanceados acima de 30"/>
        <s v="Previdência Data Alvo"/>
        <s v="Multimercados Macro"/>
        <s v="Previdência Balanceados 15 a 30"/>
        <m/>
        <s v="Off  Shore Renda Mista" u="1"/>
        <s v="Multimercado Crédito Privado" u="1"/>
        <s v="Fundos - Hedge &amp; MM" u="1"/>
        <s v="Off Shore Renda Fixa" u="1"/>
        <s v="380 - Importação Fundo - SIAN" u="1"/>
      </sharedItems>
    </cacheField>
    <cacheField name="TipoCarteira" numFmtId="0">
      <sharedItems containsBlank="1"/>
    </cacheField>
    <cacheField name="ApuraGanhoRV" numFmtId="0">
      <sharedItems containsBlank="1"/>
    </cacheField>
    <cacheField name="DataImplantacao" numFmtId="0">
      <sharedItems containsBlank="1"/>
    </cacheField>
    <cacheField name="DataUltProc" numFmtId="0">
      <sharedItems containsBlank="1"/>
    </cacheField>
    <cacheField name="PL" numFmtId="0">
      <sharedItems containsBlank="1"/>
    </cacheField>
    <cacheField name="NUMFilhas" numFmtId="0">
      <sharedItems containsString="0" containsBlank="1" containsNumber="1" containsInteger="1" minValue="0" maxValue="0"/>
    </cacheField>
    <cacheField name="NUMBMF" numFmtId="0">
      <sharedItems containsString="0" containsBlank="1" containsNumber="1" containsInteger="1" minValue="0" maxValue="3"/>
    </cacheField>
    <cacheField name="NUMSWAP" numFmtId="0">
      <sharedItems containsString="0" containsBlank="1" containsNumber="1" containsInteger="1" minValue="0" maxValue="0"/>
    </cacheField>
    <cacheField name="NUMPOSRF" numFmtId="0">
      <sharedItems containsString="0" containsBlank="1" containsNumber="1" containsInteger="1" minValue="0" maxValue="38"/>
    </cacheField>
    <cacheField name="NUMPOSFUND" numFmtId="0">
      <sharedItems containsString="0" containsBlank="1" containsNumber="1" containsInteger="1" minValue="0" maxValue="1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6">
  <r>
    <s v="2018-08-03 00:00:00.000"/>
    <s v="CLUBE DE INVESTIMENTO BIG"/>
    <n v="13352"/>
    <x v="0"/>
    <x v="0"/>
    <x v="0"/>
    <x v="0"/>
    <s v="Renda Variavel"/>
    <s v="N"/>
    <s v="2015-11-20 00:00:00.000"/>
    <s v="2018-08-03 00:00:00.000"/>
    <s v="2624982.49"/>
    <n v="0"/>
    <n v="0"/>
    <n v="0"/>
    <n v="1"/>
    <n v="0"/>
  </r>
  <r>
    <s v="2018-08-03 00:00:00.000"/>
    <s v="CLUBE DE INVESTIMENTOS MONTE ALEGRE"/>
    <n v="13353"/>
    <x v="0"/>
    <x v="0"/>
    <x v="0"/>
    <x v="0"/>
    <s v="Renda Variavel"/>
    <s v="N"/>
    <s v="2015-11-20 00:00:00.000"/>
    <s v="2018-08-03 00:00:00.000"/>
    <s v="90657342.34"/>
    <n v="0"/>
    <n v="0"/>
    <n v="0"/>
    <n v="0"/>
    <n v="0"/>
  </r>
  <r>
    <s v="2018-08-03 00:00:00.000"/>
    <s v="CLUBE DE INVESTIMENTO VERTEX"/>
    <n v="13374"/>
    <x v="0"/>
    <x v="0"/>
    <x v="0"/>
    <x v="0"/>
    <s v="Renda Variavel"/>
    <s v="N"/>
    <s v="2015-11-20 00:00:00.000"/>
    <s v="2018-08-03 00:00:00.000"/>
    <s v="234186.30"/>
    <n v="0"/>
    <n v="0"/>
    <n v="0"/>
    <n v="0"/>
    <n v="0"/>
  </r>
  <r>
    <s v="2018-08-03 00:00:00.000"/>
    <s v="CLUBE DE INVESTIMENTO GSS"/>
    <n v="21494"/>
    <x v="0"/>
    <x v="0"/>
    <x v="0"/>
    <x v="0"/>
    <s v="Renda Variavel"/>
    <s v="N"/>
    <s v="2015-11-20 00:00:00.000"/>
    <s v="2018-08-03 00:00:00.000"/>
    <s v="2340110.06"/>
    <n v="0"/>
    <n v="0"/>
    <n v="0"/>
    <n v="1"/>
    <n v="0"/>
  </r>
  <r>
    <s v="2018-08-03 00:00:00.000"/>
    <s v="CLUBE DE INVESTIMENTO EMPR. BC INDUSVAL"/>
    <n v="20810"/>
    <x v="0"/>
    <x v="0"/>
    <x v="0"/>
    <x v="0"/>
    <s v="Renda Variavel"/>
    <s v="N"/>
    <s v="2015-11-20 00:00:00.000"/>
    <s v="2018-08-03 00:00:00.000"/>
    <s v="8472.28"/>
    <n v="0"/>
    <n v="0"/>
    <n v="0"/>
    <n v="0"/>
    <n v="0"/>
  </r>
  <r>
    <s v="2018-08-03 00:00:00.000"/>
    <s v="CLUBE DE INVESTIMENTO MULTIPLICAÇÃO"/>
    <n v="21685"/>
    <x v="0"/>
    <x v="0"/>
    <x v="0"/>
    <x v="0"/>
    <s v="Renda Variavel"/>
    <s v="N"/>
    <s v="2015-11-20 00:00:00.000"/>
    <s v="2018-08-03 00:00:00.000"/>
    <s v="1346749.40"/>
    <n v="0"/>
    <n v="0"/>
    <n v="0"/>
    <n v="0"/>
    <n v="0"/>
  </r>
  <r>
    <s v="2018-08-03 00:00:00.000"/>
    <s v="CLUBE DE INVESTIMENTO VENETO"/>
    <n v="24935"/>
    <x v="0"/>
    <x v="0"/>
    <x v="0"/>
    <x v="0"/>
    <s v="Renda Variavel"/>
    <s v="N"/>
    <s v="2015-11-20 00:00:00.000"/>
    <s v="2018-08-03 00:00:00.000"/>
    <s v="1675619.17"/>
    <n v="0"/>
    <n v="0"/>
    <n v="0"/>
    <n v="0"/>
    <n v="0"/>
  </r>
  <r>
    <s v="2018-08-03 00:00:00.000"/>
    <s v="CLUBE DE INVESTIMENTO RENOVAÇÃO"/>
    <n v="33541"/>
    <x v="0"/>
    <x v="0"/>
    <x v="0"/>
    <x v="0"/>
    <s v="Renda Variavel"/>
    <s v="N"/>
    <s v="2015-11-20 00:00:00.000"/>
    <s v="2018-08-03 00:00:00.000"/>
    <s v="921950.76"/>
    <n v="0"/>
    <n v="0"/>
    <n v="0"/>
    <n v="0"/>
    <n v="0"/>
  </r>
  <r>
    <s v="2018-08-03 00:00:00.000"/>
    <s v="CLUBE DE INVESTIMENTO PLATTUS"/>
    <n v="35062"/>
    <x v="0"/>
    <x v="0"/>
    <x v="0"/>
    <x v="0"/>
    <s v="Renda Variavel"/>
    <s v="N"/>
    <s v="2015-11-20 00:00:00.000"/>
    <s v="2018-08-03 00:00:00.000"/>
    <s v="1042074.01"/>
    <n v="0"/>
    <n v="0"/>
    <n v="0"/>
    <n v="0"/>
    <n v="0"/>
  </r>
  <r>
    <s v="2018-08-03 00:00:00.000"/>
    <s v="CLUBE DE INVESTIMENTO GC ELDORADO"/>
    <n v="312490"/>
    <x v="0"/>
    <x v="0"/>
    <x v="0"/>
    <x v="0"/>
    <s v="Renda Variavel"/>
    <s v="N"/>
    <s v="2015-11-20 00:00:00.000"/>
    <s v="2018-08-03 00:00:00.000"/>
    <s v="537919.53"/>
    <n v="0"/>
    <n v="0"/>
    <n v="0"/>
    <n v="0"/>
    <n v="0"/>
  </r>
  <r>
    <s v="2018-08-03 00:00:00.000"/>
    <s v="CLUBE DE INVESTIMENTO EVOLUÇÃO"/>
    <n v="312788"/>
    <x v="0"/>
    <x v="0"/>
    <x v="0"/>
    <x v="0"/>
    <s v="Renda Variavel"/>
    <s v="N"/>
    <s v="2015-11-20 00:00:00.000"/>
    <s v="2018-08-03 00:00:00.000"/>
    <s v="349805.06"/>
    <n v="0"/>
    <n v="0"/>
    <n v="0"/>
    <n v="0"/>
    <n v="0"/>
  </r>
  <r>
    <s v="2018-08-03 00:00:00.000"/>
    <s v="CLUBE DE INVESTIMENTO GC TRADIÇÃO"/>
    <n v="312473"/>
    <x v="0"/>
    <x v="0"/>
    <x v="0"/>
    <x v="0"/>
    <s v="Renda Variavel"/>
    <s v="N"/>
    <s v="2015-11-20 00:00:00.000"/>
    <s v="2018-08-03 00:00:00.000"/>
    <s v="106145.36"/>
    <n v="0"/>
    <n v="0"/>
    <n v="0"/>
    <n v="0"/>
    <n v="0"/>
  </r>
  <r>
    <s v="2018-08-03 00:00:00.000"/>
    <s v="CLUBE DE INVESTIMENTO SÃO MARUN"/>
    <n v="314478"/>
    <x v="0"/>
    <x v="0"/>
    <x v="0"/>
    <x v="0"/>
    <s v="Renda Variavel"/>
    <s v="N"/>
    <s v="2015-11-20 00:00:00.000"/>
    <s v="2018-08-03 00:00:00.000"/>
    <s v="102970.75"/>
    <n v="0"/>
    <n v="0"/>
    <n v="0"/>
    <n v="0"/>
    <n v="0"/>
  </r>
  <r>
    <s v="2018-08-02 00:00:00.000"/>
    <s v="CARTEIRA ADM CLAUDIO BAUMANN"/>
    <n v="256606"/>
    <x v="0"/>
    <x v="1"/>
    <x v="0"/>
    <x v="1"/>
    <s v="Renda Variavel"/>
    <s v="N"/>
    <s v="2017-12-14 00:00:00.000"/>
    <s v="2018-08-02 00:00:00.000"/>
    <s v="6252982.92"/>
    <n v="0"/>
    <n v="0"/>
    <n v="0"/>
    <n v="6"/>
    <n v="42"/>
  </r>
  <r>
    <s v="2018-08-02 00:00:00.000"/>
    <s v="CARTEIRA ADM JURACI PEREIRA MATOS"/>
    <n v="257329"/>
    <x v="0"/>
    <x v="1"/>
    <x v="0"/>
    <x v="1"/>
    <s v="Renda Variavel"/>
    <s v="N"/>
    <s v="2017-12-13 00:00:00.000"/>
    <s v="2018-08-02 00:00:00.000"/>
    <s v="5400220.57"/>
    <n v="0"/>
    <n v="0"/>
    <n v="0"/>
    <n v="8"/>
    <n v="25"/>
  </r>
  <r>
    <s v="2018-08-03 00:00:00.000"/>
    <s v="CLUBE DE INVESTIMENTO CANCELÃO"/>
    <n v="35869"/>
    <x v="0"/>
    <x v="0"/>
    <x v="0"/>
    <x v="0"/>
    <s v="Renda Variavel"/>
    <s v="N"/>
    <s v="2015-11-20 00:00:00.000"/>
    <s v="2018-08-03 00:00:00.000"/>
    <s v="241057.35"/>
    <n v="0"/>
    <n v="0"/>
    <n v="0"/>
    <n v="0"/>
    <n v="0"/>
  </r>
  <r>
    <s v="2018-08-02 00:00:00.000"/>
    <s v="CARTEIRA ADM FUNDAÇÃO AGRISUS"/>
    <n v="17462"/>
    <x v="0"/>
    <x v="2"/>
    <x v="0"/>
    <x v="1"/>
    <s v="Renda Variavel"/>
    <s v="N"/>
    <s v="2015-11-20 00:00:00.000"/>
    <s v="2018-08-02 00:00:00.000"/>
    <s v="26059661.36"/>
    <n v="0"/>
    <n v="0"/>
    <n v="0"/>
    <n v="8"/>
    <n v="0"/>
  </r>
  <r>
    <s v="2018-08-02 00:00:00.000"/>
    <s v="CARTEIRA ADM SRWD Adm de Bens Propr Eire"/>
    <n v="36296"/>
    <x v="0"/>
    <x v="2"/>
    <x v="0"/>
    <x v="1"/>
    <s v="Renda Variavel"/>
    <s v="N"/>
    <s v="2015-09-23 00:00:00.000"/>
    <s v="2018-08-02 00:00:00.000"/>
    <s v="415817.57"/>
    <n v="0"/>
    <n v="0"/>
    <n v="0"/>
    <n v="0"/>
    <n v="0"/>
  </r>
  <r>
    <s v="2018-08-02 00:00:00.000"/>
    <s v="ICATU SEG PRIVILEGE RENDA FIXA FIC FI   "/>
    <n v="996403"/>
    <x v="0"/>
    <x v="3"/>
    <x v="1"/>
    <x v="2"/>
    <s v="Renda Fixa"/>
    <s v="N"/>
    <s v="2016-04-01 00:00:00.000"/>
    <s v="2018-08-02 00:00:00.000"/>
    <s v="0.00"/>
    <n v="0"/>
    <n v="0"/>
    <n v="0"/>
    <n v="0"/>
    <n v="0"/>
  </r>
  <r>
    <s v="2018-08-02 00:00:00.000"/>
    <s v="CARTEIRA ADM EDUARDO RABINOVICH/JACKS R."/>
    <n v="45641"/>
    <x v="0"/>
    <x v="1"/>
    <x v="0"/>
    <x v="1"/>
    <s v="Renda Variavel"/>
    <s v="N"/>
    <s v="2016-06-15 00:00:00.000"/>
    <s v="2018-08-02 00:00:00.000"/>
    <s v="2216269.97"/>
    <n v="0"/>
    <n v="0"/>
    <n v="0"/>
    <n v="0"/>
    <n v="0"/>
  </r>
  <r>
    <s v="2018-08-02 00:00:00.000"/>
    <s v="CARTEIRA ADM BELINA RABINOVICH"/>
    <n v="46495"/>
    <x v="0"/>
    <x v="1"/>
    <x v="0"/>
    <x v="1"/>
    <s v="Renda Variavel"/>
    <s v="N"/>
    <s v="2016-06-16 00:00:00.000"/>
    <s v="2018-08-02 00:00:00.000"/>
    <s v="968895.25"/>
    <n v="0"/>
    <n v="0"/>
    <n v="0"/>
    <n v="0"/>
    <n v="0"/>
  </r>
  <r>
    <s v="2018-08-02 00:00:00.000"/>
    <s v="CARTEIRA ADM JOSE HORACIO G. E ALMENDRA"/>
    <n v="46842"/>
    <x v="0"/>
    <x v="1"/>
    <x v="0"/>
    <x v="1"/>
    <s v="Renda Variavel"/>
    <s v="N"/>
    <s v="2016-06-27 00:00:00.000"/>
    <s v="2018-08-02 00:00:00.000"/>
    <s v="709952.18"/>
    <n v="0"/>
    <n v="0"/>
    <n v="0"/>
    <n v="0"/>
    <n v="2"/>
  </r>
  <r>
    <s v="2018-08-02 00:00:00.000"/>
    <s v="CARTEIRA ADM SILVIA GALANT"/>
    <n v="706644"/>
    <x v="0"/>
    <x v="1"/>
    <x v="0"/>
    <x v="1"/>
    <s v="Renda Variavel"/>
    <s v="N"/>
    <s v="2016-07-29 00:00:00.000"/>
    <s v="2018-08-02 00:00:00.000"/>
    <s v="39268694.84"/>
    <n v="0"/>
    <n v="0"/>
    <n v="0"/>
    <n v="0"/>
    <n v="0"/>
  </r>
  <r>
    <s v="2018-08-02 00:00:00.000"/>
    <s v="ARX INCOME ICATU PREV FI MULTI          "/>
    <n v="100676"/>
    <x v="0"/>
    <x v="3"/>
    <x v="1"/>
    <x v="3"/>
    <s v="Renda Fixa"/>
    <s v="N"/>
    <s v="2017-11-17 00:00:00.000"/>
    <s v="2018-08-02 00:00:00.000"/>
    <s v="0.00"/>
    <n v="0"/>
    <n v="0"/>
    <n v="0"/>
    <n v="0"/>
    <n v="0"/>
  </r>
  <r>
    <s v="2018-08-02 00:00:00.000"/>
    <s v="CARTEIRA ADM WLADOMIRO N TEIXEIRA JUNIOR"/>
    <n v="500132"/>
    <x v="0"/>
    <x v="1"/>
    <x v="0"/>
    <x v="1"/>
    <s v="Renda Variavel"/>
    <s v="N"/>
    <s v="2016-08-12 00:00:00.000"/>
    <s v="2018-08-02 00:00:00.000"/>
    <s v="1242395.14"/>
    <n v="0"/>
    <n v="0"/>
    <n v="0"/>
    <n v="1"/>
    <n v="0"/>
  </r>
  <r>
    <s v="2018-08-03 00:00:00.000"/>
    <s v="CLUBE DE INVESTIMENTO DAVOS"/>
    <n v="745463"/>
    <x v="0"/>
    <x v="0"/>
    <x v="0"/>
    <x v="0"/>
    <s v="Renda Variavel"/>
    <s v="N"/>
    <s v="2015-11-20 00:00:00.000"/>
    <s v="2018-08-03 00:00:00.000"/>
    <s v="885790.07"/>
    <n v="0"/>
    <n v="0"/>
    <n v="0"/>
    <n v="0"/>
    <n v="0"/>
  </r>
  <r>
    <s v="2018-08-02 00:00:00.000"/>
    <s v="AGN FI PARTICIPACOES                    "/>
    <n v="317365"/>
    <x v="0"/>
    <x v="3"/>
    <x v="1"/>
    <x v="4"/>
    <s v="Renda Variavel"/>
    <s v="N"/>
    <s v="2018-04-26 00:00:00.000"/>
    <s v="2018-08-02 00:00:00.000"/>
    <s v="0.00"/>
    <n v="0"/>
    <n v="0"/>
    <n v="0"/>
    <n v="0"/>
    <n v="0"/>
  </r>
  <r>
    <s v="2018-08-02 00:00:00.000"/>
    <s v="CARTEIRA ADM Heladio Azevedo"/>
    <n v="35634"/>
    <x v="0"/>
    <x v="1"/>
    <x v="0"/>
    <x v="1"/>
    <s v="Renda Variavel"/>
    <s v="N"/>
    <s v="2015-11-20 00:00:00.000"/>
    <s v="2018-08-02 00:00:00.000"/>
    <s v="144033.66"/>
    <n v="0"/>
    <n v="0"/>
    <n v="0"/>
    <n v="0"/>
    <n v="0"/>
  </r>
  <r>
    <s v="2018-08-02 00:00:00.000"/>
    <s v="CARTEIRA ADM MAURO PAES DE ALMEIDA "/>
    <n v="35636"/>
    <x v="0"/>
    <x v="1"/>
    <x v="0"/>
    <x v="1"/>
    <s v="Renda Variavel"/>
    <s v="N"/>
    <s v="2015-11-20 00:00:00.000"/>
    <s v="2018-08-02 00:00:00.000"/>
    <s v="10981596.08"/>
    <n v="0"/>
    <n v="0"/>
    <n v="0"/>
    <n v="0"/>
    <n v="0"/>
  </r>
  <r>
    <s v="2018-08-02 00:00:00.000"/>
    <s v="CARTEIRA ADM ISABELLA AMBROSO M. MARQUES"/>
    <n v="38470"/>
    <x v="0"/>
    <x v="1"/>
    <x v="0"/>
    <x v="1"/>
    <s v="Renda Variavel"/>
    <s v="N"/>
    <s v="2016-04-04 00:00:00.000"/>
    <s v="2018-08-02 00:00:00.000"/>
    <s v="383773.09"/>
    <n v="0"/>
    <n v="0"/>
    <n v="0"/>
    <n v="0"/>
    <n v="0"/>
  </r>
  <r>
    <s v="2018-08-02 00:00:00.000"/>
    <s v="CARTEIRA ADM BEATRIZ RABINOVICH/BELINA R"/>
    <n v="45643"/>
    <x v="0"/>
    <x v="1"/>
    <x v="0"/>
    <x v="1"/>
    <s v="Renda Variavel"/>
    <s v="N"/>
    <s v="2016-06-15 00:00:00.000"/>
    <s v="2018-08-02 00:00:00.000"/>
    <s v="3694963.47"/>
    <n v="0"/>
    <n v="0"/>
    <n v="0"/>
    <n v="0"/>
    <n v="0"/>
  </r>
  <r>
    <s v="2018-08-03 00:00:00.000"/>
    <s v="CLUBE DE INVESTIMENTO COMETA"/>
    <n v="723259"/>
    <x v="0"/>
    <x v="0"/>
    <x v="0"/>
    <x v="5"/>
    <s v="Renda Variavel"/>
    <s v="N"/>
    <s v="2016-12-20 00:00:00.000"/>
    <s v="2018-08-03 00:00:00.000"/>
    <s v="41217252.55"/>
    <n v="0"/>
    <n v="1"/>
    <n v="0"/>
    <n v="0"/>
    <n v="101"/>
  </r>
  <r>
    <s v="2018-08-02 00:00:00.000"/>
    <s v="CARTEIRA ADM ALINE LEITE SAN LEE SUN"/>
    <n v="75341"/>
    <x v="0"/>
    <x v="1"/>
    <x v="0"/>
    <x v="1"/>
    <s v="Renda Variavel"/>
    <s v="N"/>
    <s v="2017-01-03 00:00:00.000"/>
    <s v="2018-08-02 00:00:00.000"/>
    <s v="134004.31"/>
    <n v="0"/>
    <n v="0"/>
    <n v="0"/>
    <n v="0"/>
    <n v="0"/>
  </r>
  <r>
    <s v="2018-08-03 00:00:00.000"/>
    <s v="CLUBE DE INVESTIMENTO TERMOPILAS"/>
    <n v="77929"/>
    <x v="0"/>
    <x v="0"/>
    <x v="0"/>
    <x v="0"/>
    <s v="Renda Variavel"/>
    <s v="N"/>
    <s v="2017-03-27 00:00:00.000"/>
    <s v="2018-08-03 00:00:00.000"/>
    <s v="2547605.23"/>
    <n v="0"/>
    <n v="0"/>
    <n v="0"/>
    <n v="0"/>
    <n v="0"/>
  </r>
  <r>
    <s v="2018-08-02 00:00:00.000"/>
    <s v="CARTEIRA ADM TATIANA TASCHNER "/>
    <n v="75742"/>
    <x v="0"/>
    <x v="1"/>
    <x v="0"/>
    <x v="1"/>
    <s v="Renda Variavel"/>
    <s v="N"/>
    <s v="2017-03-20 00:00:00.000"/>
    <s v="2018-08-02 00:00:00.000"/>
    <s v="1731671.63"/>
    <n v="0"/>
    <n v="0"/>
    <n v="0"/>
    <n v="0"/>
    <n v="0"/>
  </r>
  <r>
    <s v="2018-08-02 00:00:00.000"/>
    <s v="CARTEIRA ADM SUZANA PASTERNAK"/>
    <n v="75852"/>
    <x v="0"/>
    <x v="1"/>
    <x v="0"/>
    <x v="1"/>
    <s v="Renda Variavel"/>
    <s v="N"/>
    <s v="2017-03-20 00:00:00.000"/>
    <s v="2018-08-02 00:00:00.000"/>
    <s v="24888900.66"/>
    <n v="0"/>
    <n v="0"/>
    <n v="0"/>
    <n v="0"/>
    <n v="0"/>
  </r>
  <r>
    <s v="2018-08-02 00:00:00.000"/>
    <s v="CARTEIRA ADM NATALIA PASTERNAK TASCHNER"/>
    <n v="75836"/>
    <x v="0"/>
    <x v="1"/>
    <x v="0"/>
    <x v="1"/>
    <s v="Renda Variavel"/>
    <s v="N"/>
    <s v="2017-03-20 00:00:00.000"/>
    <s v="2018-08-02 00:00:00.000"/>
    <s v="2428273.63"/>
    <n v="0"/>
    <n v="0"/>
    <n v="0"/>
    <n v="0"/>
    <n v="0"/>
  </r>
  <r>
    <s v="2018-08-03 00:00:00.000"/>
    <s v="CLUBE DE INVESTIMENTO VENCE"/>
    <n v="743250"/>
    <x v="0"/>
    <x v="0"/>
    <x v="0"/>
    <x v="0"/>
    <s v="Renda Variavel"/>
    <s v="N"/>
    <s v="2017-08-01 00:00:00.000"/>
    <s v="2018-08-03 00:00:00.000"/>
    <s v="20588048.32"/>
    <n v="0"/>
    <n v="0"/>
    <n v="0"/>
    <n v="0"/>
    <n v="0"/>
  </r>
  <r>
    <s v="2018-08-03 00:00:00.000"/>
    <s v="CLUBE DE INVESTIMENTO MAVS"/>
    <n v="743156"/>
    <x v="0"/>
    <x v="0"/>
    <x v="0"/>
    <x v="0"/>
    <s v="Renda Variavel"/>
    <s v="N"/>
    <s v="2017-08-01 00:00:00.000"/>
    <s v="2018-08-03 00:00:00.000"/>
    <s v="3414304.36"/>
    <n v="0"/>
    <n v="0"/>
    <n v="0"/>
    <n v="0"/>
    <n v="0"/>
  </r>
  <r>
    <s v="2018-08-03 00:00:00.000"/>
    <s v="CLUBE DE INVESTIMENTO ACTEA"/>
    <n v="743159"/>
    <x v="0"/>
    <x v="0"/>
    <x v="0"/>
    <x v="0"/>
    <s v="Renda Variavel"/>
    <s v="N"/>
    <s v="2017-08-01 00:00:00.000"/>
    <s v="2018-08-03 00:00:00.000"/>
    <s v="103542328.63"/>
    <n v="0"/>
    <n v="0"/>
    <n v="0"/>
    <n v="6"/>
    <n v="0"/>
  </r>
  <r>
    <s v="2018-08-03 00:00:00.000"/>
    <s v="CLUBE DE INVESTIMENTO CLAMP"/>
    <n v="743158"/>
    <x v="0"/>
    <x v="0"/>
    <x v="0"/>
    <x v="0"/>
    <s v="Renda Variavel"/>
    <s v="N"/>
    <s v="2008-01-16 00:00:00.000"/>
    <s v="2018-08-03 00:00:00.000"/>
    <s v="29961477.29"/>
    <n v="0"/>
    <n v="0"/>
    <n v="0"/>
    <n v="0"/>
    <n v="0"/>
  </r>
  <r>
    <s v="2018-08-03 00:00:00.000"/>
    <s v="CLUBE DE INVESTIMENTO BALENO"/>
    <n v="83953"/>
    <x v="0"/>
    <x v="0"/>
    <x v="0"/>
    <x v="0"/>
    <s v="Renda Variavel"/>
    <s v="N"/>
    <s v="2017-08-11 00:00:00.000"/>
    <s v="2018-08-03 00:00:00.000"/>
    <s v="29498349.88"/>
    <n v="0"/>
    <n v="0"/>
    <n v="0"/>
    <n v="0"/>
    <n v="15"/>
  </r>
  <r>
    <s v="2018-08-02 00:00:00.000"/>
    <s v="CARTEIRA ADM HUGO LUIS RIBEIRO"/>
    <n v="35198"/>
    <x v="0"/>
    <x v="1"/>
    <x v="0"/>
    <x v="1"/>
    <s v="Renda Variavel"/>
    <s v="N"/>
    <s v="2015-11-20 00:00:00.000"/>
    <s v="2018-08-02 00:00:00.000"/>
    <s v="586581.01"/>
    <n v="0"/>
    <n v="0"/>
    <n v="0"/>
    <n v="0"/>
    <n v="0"/>
  </r>
  <r>
    <s v="2018-08-02 00:00:00.000"/>
    <s v="CARTEIRA ADM Beta Industrial"/>
    <n v="35705"/>
    <x v="0"/>
    <x v="2"/>
    <x v="0"/>
    <x v="1"/>
    <s v="Renda Variavel"/>
    <s v="N"/>
    <s v="2015-11-20 00:00:00.000"/>
    <s v="2018-08-02 00:00:00.000"/>
    <s v="11026.97"/>
    <n v="0"/>
    <n v="0"/>
    <n v="0"/>
    <n v="0"/>
    <n v="0"/>
  </r>
  <r>
    <s v="2018-08-02 00:00:00.000"/>
    <s v="JPM MULTISTRA R AND FX PREV FC FI MULT "/>
    <n v="990481"/>
    <x v="0"/>
    <x v="3"/>
    <x v="1"/>
    <x v="6"/>
    <s v="Renda Variavel"/>
    <s v="N"/>
    <s v="2016-04-01 00:00:00.000"/>
    <s v="2018-08-02 00:00:00.000"/>
    <s v="0.00"/>
    <n v="0"/>
    <n v="0"/>
    <n v="0"/>
    <n v="0"/>
    <n v="0"/>
  </r>
  <r>
    <s v="2018-08-03 00:00:00.000"/>
    <s v="CLUBE DE INVESTIMENTO HEALTH FUTURE"/>
    <n v="98125"/>
    <x v="0"/>
    <x v="0"/>
    <x v="0"/>
    <x v="0"/>
    <s v="Renda Variavel"/>
    <s v="N"/>
    <s v="2017-10-26 00:00:00.000"/>
    <s v="2018-08-03 00:00:00.000"/>
    <s v="1146687.53"/>
    <n v="0"/>
    <n v="0"/>
    <n v="0"/>
    <n v="0"/>
    <n v="0"/>
  </r>
  <r>
    <s v="2018-08-02 00:00:00.000"/>
    <s v="CARTEIRA ADM MANUEL CATCHOT GAVIN"/>
    <n v="252705"/>
    <x v="0"/>
    <x v="1"/>
    <x v="0"/>
    <x v="1"/>
    <s v="Renda Variavel"/>
    <s v="N"/>
    <s v="2017-11-07 00:00:00.000"/>
    <s v="2018-08-02 00:00:00.000"/>
    <s v="3547109.72"/>
    <n v="0"/>
    <n v="0"/>
    <n v="0"/>
    <n v="0"/>
    <n v="35"/>
  </r>
  <r>
    <s v="2018-07-31 00:00:00.000"/>
    <s v="CARTEIRA ADM SONIA C. DA S. DE A. PRADO"/>
    <n v="252667"/>
    <x v="0"/>
    <x v="1"/>
    <x v="0"/>
    <x v="1"/>
    <s v="Renda Variavel"/>
    <s v="N"/>
    <s v="2017-11-17 00:00:00.000"/>
    <s v="2018-07-31 00:00:00.000"/>
    <s v="8569736.60"/>
    <n v="0"/>
    <n v="0"/>
    <n v="0"/>
    <n v="12"/>
    <n v="49"/>
  </r>
  <r>
    <s v="2018-08-02 00:00:00.000"/>
    <s v="CARTEIRA ADM OLGA RABINOVICH E/ JACKS R."/>
    <n v="45644"/>
    <x v="0"/>
    <x v="1"/>
    <x v="0"/>
    <x v="1"/>
    <s v="Renda Variavel"/>
    <s v="N"/>
    <s v="2016-06-15 00:00:00.000"/>
    <s v="2018-08-02 00:00:00.000"/>
    <s v="3791770.96"/>
    <n v="0"/>
    <n v="0"/>
    <n v="0"/>
    <n v="0"/>
    <n v="0"/>
  </r>
  <r>
    <s v="2018-08-03 00:00:00.000"/>
    <s v="M CLUBE DE INVESTIMENTO"/>
    <n v="48618"/>
    <x v="0"/>
    <x v="0"/>
    <x v="0"/>
    <x v="5"/>
    <s v="Renda Variavel"/>
    <s v="N"/>
    <s v="2016-10-03 00:00:00.000"/>
    <s v="2018-08-03 00:00:00.000"/>
    <s v="223881.97"/>
    <n v="0"/>
    <n v="0"/>
    <n v="0"/>
    <n v="0"/>
    <n v="0"/>
  </r>
  <r>
    <s v="2018-08-03 00:00:00.000"/>
    <s v="CLUBE DE INVESTIMENTO CIEMB"/>
    <n v="743442"/>
    <x v="0"/>
    <x v="0"/>
    <x v="0"/>
    <x v="0"/>
    <s v="Renda Variavel"/>
    <s v="N"/>
    <s v="2017-12-22 00:00:00.000"/>
    <s v="2018-08-03 00:00:00.000"/>
    <s v="17494379.25"/>
    <n v="0"/>
    <n v="0"/>
    <n v="0"/>
    <n v="0"/>
    <n v="88"/>
  </r>
  <r>
    <s v="2018-08-02 00:00:00.000"/>
    <s v="ICATU SEG CLASSIC DIVID 49 FC FI MULT   "/>
    <n v="997455"/>
    <x v="0"/>
    <x v="3"/>
    <x v="1"/>
    <x v="7"/>
    <s v="Renda Fixa"/>
    <s v="N"/>
    <s v="2017-08-23 00:00:00.000"/>
    <s v="2018-08-02 00:00:00.000"/>
    <s v="0.00"/>
    <n v="0"/>
    <n v="0"/>
    <n v="0"/>
    <n v="0"/>
    <n v="0"/>
  </r>
  <r>
    <s v="2018-07-31 00:00:00.000"/>
    <s v="CARTEIRA ADM SERGIO AUGUSTO MARTINS"/>
    <n v="98680"/>
    <x v="0"/>
    <x v="1"/>
    <x v="0"/>
    <x v="1"/>
    <s v="Renda Variavel"/>
    <s v="N"/>
    <s v="2017-10-25 00:00:00.000"/>
    <s v="2018-07-31 00:00:00.000"/>
    <s v="2877723.16"/>
    <n v="0"/>
    <n v="0"/>
    <n v="0"/>
    <n v="1"/>
    <n v="27"/>
  </r>
  <r>
    <s v="2018-08-03 00:00:00.000"/>
    <s v="JATOBA CLUBE DE INVESTIMENTO"/>
    <n v="252489"/>
    <x v="0"/>
    <x v="0"/>
    <x v="0"/>
    <x v="0"/>
    <s v="Renda Variavel"/>
    <s v="N"/>
    <s v="2017-12-04 00:00:00.000"/>
    <s v="2018-08-03 00:00:00.000"/>
    <s v="18028991.04"/>
    <n v="0"/>
    <n v="0"/>
    <n v="0"/>
    <n v="0"/>
    <n v="1"/>
  </r>
  <r>
    <s v="2018-08-03 00:00:00.000"/>
    <s v="CLUBE DE INVESTIMENTO IPES"/>
    <n v="252494"/>
    <x v="0"/>
    <x v="0"/>
    <x v="0"/>
    <x v="0"/>
    <s v="Renda Variavel"/>
    <s v="N"/>
    <s v="2017-12-06 00:00:00.000"/>
    <s v="2018-08-03 00:00:00.000"/>
    <s v="600123.97"/>
    <n v="0"/>
    <n v="0"/>
    <n v="0"/>
    <n v="0"/>
    <n v="0"/>
  </r>
  <r>
    <s v="2018-08-03 00:00:00.000"/>
    <s v="CLUBE DE INVESTIMENTO MFA"/>
    <n v="252498"/>
    <x v="0"/>
    <x v="0"/>
    <x v="0"/>
    <x v="0"/>
    <s v="Renda Variavel"/>
    <s v="N"/>
    <s v="2017-12-04 00:00:00.000"/>
    <s v="2018-08-03 00:00:00.000"/>
    <s v="1018909.44"/>
    <n v="0"/>
    <n v="0"/>
    <n v="0"/>
    <n v="0"/>
    <n v="1"/>
  </r>
  <r>
    <s v="2018-08-03 00:00:00.000"/>
    <s v="CLUBE DE INVESTIMENTO TARGET"/>
    <n v="252504"/>
    <x v="0"/>
    <x v="0"/>
    <x v="0"/>
    <x v="0"/>
    <s v="Renda Variavel"/>
    <s v="N"/>
    <s v="2017-12-05 00:00:00.000"/>
    <s v="2018-08-03 00:00:00.000"/>
    <s v="4176698.57"/>
    <n v="0"/>
    <n v="0"/>
    <n v="0"/>
    <n v="0"/>
    <n v="1"/>
  </r>
  <r>
    <s v="2018-08-03 00:00:00.000"/>
    <s v="CLUBE DE INVESTIMENTO SAPUCAIA"/>
    <n v="252501"/>
    <x v="0"/>
    <x v="0"/>
    <x v="0"/>
    <x v="0"/>
    <s v="Renda Variavel"/>
    <s v="N"/>
    <s v="2017-12-06 00:00:00.000"/>
    <s v="2018-08-03 00:00:00.000"/>
    <s v="1052077.04"/>
    <n v="0"/>
    <n v="0"/>
    <n v="0"/>
    <n v="0"/>
    <n v="1"/>
  </r>
  <r>
    <s v="2018-08-03 00:00:00.000"/>
    <s v="CLUBE DE INVESTIMENTO TRD"/>
    <n v="252507"/>
    <x v="0"/>
    <x v="0"/>
    <x v="0"/>
    <x v="0"/>
    <s v="Renda Variavel"/>
    <s v="N"/>
    <s v="2017-12-05 00:00:00.000"/>
    <s v="2018-08-03 00:00:00.000"/>
    <s v="1202833.81"/>
    <n v="0"/>
    <n v="0"/>
    <n v="0"/>
    <n v="0"/>
    <n v="1"/>
  </r>
  <r>
    <s v="2018-08-03 00:00:00.000"/>
    <s v="DIV CLUBE DE INVESTIMENTO"/>
    <n v="252516"/>
    <x v="0"/>
    <x v="0"/>
    <x v="0"/>
    <x v="0"/>
    <s v="Renda Variavel"/>
    <s v="N"/>
    <s v="2017-12-06 00:00:00.000"/>
    <s v="2018-08-03 00:00:00.000"/>
    <s v="9423608.59"/>
    <n v="0"/>
    <n v="0"/>
    <n v="0"/>
    <n v="0"/>
    <n v="1"/>
  </r>
  <r>
    <s v="2018-08-03 00:00:00.000"/>
    <s v="CLUBE DE INVESTIMENTO NOSLYDE"/>
    <n v="252511"/>
    <x v="0"/>
    <x v="0"/>
    <x v="0"/>
    <x v="0"/>
    <s v="Renda Variavel"/>
    <s v="N"/>
    <s v="2017-12-04 00:00:00.000"/>
    <s v="2018-08-03 00:00:00.000"/>
    <s v="1781329.71"/>
    <n v="0"/>
    <n v="0"/>
    <n v="0"/>
    <n v="0"/>
    <n v="1"/>
  </r>
  <r>
    <s v="2018-08-03 00:00:00.000"/>
    <s v="CLUBE DE INVESTIMENTO ARAUCARIA"/>
    <n v="252517"/>
    <x v="0"/>
    <x v="0"/>
    <x v="0"/>
    <x v="0"/>
    <s v="Renda Variavel"/>
    <s v="N"/>
    <s v="2017-12-05 00:00:00.000"/>
    <s v="2018-08-03 00:00:00.000"/>
    <s v="1796644.45"/>
    <n v="0"/>
    <n v="0"/>
    <n v="0"/>
    <n v="0"/>
    <n v="1"/>
  </r>
  <r>
    <s v="2018-08-02 00:00:00.000"/>
    <s v="CARTEIRA ADM DARIO JOSÉ NORONHA"/>
    <n v="98694"/>
    <x v="0"/>
    <x v="1"/>
    <x v="0"/>
    <x v="1"/>
    <s v="Renda Variavel"/>
    <s v="N"/>
    <s v="2017-11-27 00:00:00.000"/>
    <s v="2018-08-02 00:00:00.000"/>
    <s v="2635380.42"/>
    <n v="0"/>
    <n v="0"/>
    <n v="0"/>
    <n v="1"/>
    <n v="40"/>
  </r>
  <r>
    <s v="2018-08-02 00:00:00.000"/>
    <s v="CARTEIRA ADM CARLOS ALBERTO MATSUMOTO"/>
    <n v="29230"/>
    <x v="0"/>
    <x v="1"/>
    <x v="0"/>
    <x v="1"/>
    <s v="Renda Variavel"/>
    <s v="N"/>
    <s v="2017-11-27 00:00:00.000"/>
    <s v="2018-08-02 00:00:00.000"/>
    <s v="102671.59"/>
    <n v="0"/>
    <n v="0"/>
    <n v="0"/>
    <n v="0"/>
    <n v="10"/>
  </r>
  <r>
    <s v="2018-08-02 00:00:00.000"/>
    <s v="ICATU SEG FIC FI PRIVILEGE CONSERV RF   "/>
    <n v="993579"/>
    <x v="0"/>
    <x v="3"/>
    <x v="1"/>
    <x v="2"/>
    <s v="Renda Fixa"/>
    <s v="N"/>
    <s v="2017-06-23 00:00:00.000"/>
    <s v="2018-08-02 00:00:00.000"/>
    <s v="0.00"/>
    <n v="0"/>
    <n v="0"/>
    <n v="0"/>
    <n v="0"/>
    <n v="0"/>
  </r>
  <r>
    <s v="2018-08-03 00:00:00.000"/>
    <s v="CLUBE DE INVESTIMENTOS F1"/>
    <n v="260955"/>
    <x v="0"/>
    <x v="0"/>
    <x v="0"/>
    <x v="5"/>
    <s v="Renda Variavel"/>
    <s v="N"/>
    <s v="2018-02-07 00:00:00.000"/>
    <s v="2018-08-03 00:00:00.000"/>
    <s v="209986.94"/>
    <n v="0"/>
    <n v="0"/>
    <n v="0"/>
    <n v="0"/>
    <n v="0"/>
  </r>
  <r>
    <s v="2018-08-03 00:00:00.000"/>
    <s v="CLUBE DE INVESTIMENTOS FIDUCIA"/>
    <n v="274957"/>
    <x v="0"/>
    <x v="0"/>
    <x v="0"/>
    <x v="5"/>
    <s v="Renda Variavel"/>
    <s v="N"/>
    <s v="2018-07-20 00:00:00.000"/>
    <s v="2018-08-03 00:00:00.000"/>
    <s v="355986.65"/>
    <n v="0"/>
    <n v="0"/>
    <n v="0"/>
    <n v="0"/>
    <n v="0"/>
  </r>
  <r>
    <s v="2018-08-02 00:00:00.000"/>
    <s v="ICATU SEG INFLAÇÃO CURTA"/>
    <n v="992499"/>
    <x v="0"/>
    <x v="3"/>
    <x v="1"/>
    <x v="2"/>
    <s v="Renda Fixa"/>
    <s v="N"/>
    <s v="2016-04-01 00:00:00.000"/>
    <s v="2018-08-02 00:00:00.000"/>
    <s v="0.00"/>
    <n v="0"/>
    <n v="0"/>
    <n v="0"/>
    <n v="0"/>
    <n v="0"/>
  </r>
  <r>
    <s v="2018-08-02 00:00:00.000"/>
    <s v="ICATU SEG INFLACAO FI RENDA FIXA        "/>
    <n v="990390"/>
    <x v="0"/>
    <x v="3"/>
    <x v="1"/>
    <x v="2"/>
    <s v="Renda Fixa"/>
    <s v="N"/>
    <s v="2016-04-01 00:00:00.000"/>
    <s v="2018-08-02 00:00:00.000"/>
    <s v="0.00"/>
    <n v="0"/>
    <n v="0"/>
    <n v="0"/>
    <n v="0"/>
    <n v="0"/>
  </r>
  <r>
    <s v="2018-08-02 00:00:00.000"/>
    <s v="CARTEIRA ADM IOSHIHERO NORO"/>
    <n v="36994"/>
    <x v="0"/>
    <x v="1"/>
    <x v="0"/>
    <x v="1"/>
    <s v="Renda Variavel"/>
    <s v="N"/>
    <s v="2017-11-01 00:00:00.000"/>
    <s v="2018-08-02 00:00:00.000"/>
    <s v="264580.01"/>
    <n v="0"/>
    <n v="0"/>
    <n v="0"/>
    <n v="0"/>
    <n v="1"/>
  </r>
  <r>
    <s v="2018-08-02 00:00:00.000"/>
    <s v="ICATU SEG MODERADO E FIC FI RENDA FIXA  "/>
    <n v="993720"/>
    <x v="0"/>
    <x v="3"/>
    <x v="1"/>
    <x v="2"/>
    <s v="Renda Fixa"/>
    <s v="N"/>
    <s v="2016-04-01 00:00:00.000"/>
    <s v="2018-08-02 00:00:00.000"/>
    <s v="0.00"/>
    <n v="0"/>
    <n v="0"/>
    <n v="0"/>
    <n v="0"/>
    <n v="0"/>
  </r>
  <r>
    <s v="2018-08-02 00:00:00.000"/>
    <s v="ICATU SEG MINHA APOS 2020 FC FI MULT    "/>
    <n v="993354"/>
    <x v="0"/>
    <x v="3"/>
    <x v="1"/>
    <x v="8"/>
    <s v="Renda Fixa"/>
    <s v="N"/>
    <s v="2016-04-01 00:00:00.000"/>
    <s v="2018-08-02 00:00:00.000"/>
    <s v="0.00"/>
    <n v="0"/>
    <n v="0"/>
    <n v="0"/>
    <n v="0"/>
    <n v="0"/>
  </r>
  <r>
    <s v="2018-08-02 00:00:00.000"/>
    <s v="BTG PACTUAL IS SELECT PREV MULT FI PREV "/>
    <n v="993439"/>
    <x v="0"/>
    <x v="3"/>
    <x v="1"/>
    <x v="6"/>
    <s v="Renda Variavel"/>
    <s v="N"/>
    <s v="2016-04-01 00:00:00.000"/>
    <s v="2018-08-02 00:00:00.000"/>
    <s v="0.00"/>
    <n v="0"/>
    <n v="0"/>
    <n v="0"/>
    <n v="0"/>
    <n v="0"/>
  </r>
  <r>
    <s v="2018-08-02 00:00:00.000"/>
    <s v="ICATU SEG MINHA APOS 2030 FC FI MULT    "/>
    <n v="993338"/>
    <x v="0"/>
    <x v="3"/>
    <x v="1"/>
    <x v="8"/>
    <s v="Renda Fixa"/>
    <s v="N"/>
    <s v="2016-04-01 00:00:00.000"/>
    <s v="2018-08-02 00:00:00.000"/>
    <s v="0.00"/>
    <n v="0"/>
    <n v="0"/>
    <n v="0"/>
    <n v="0"/>
    <n v="0"/>
  </r>
  <r>
    <s v="2018-08-02 00:00:00.000"/>
    <s v="CARTEIRA ADM MANOEL CARVALHO S. DA SILVA"/>
    <n v="254144"/>
    <x v="0"/>
    <x v="1"/>
    <x v="0"/>
    <x v="1"/>
    <s v="Renda Variavel"/>
    <s v="N"/>
    <s v="2018-01-02 00:00:00.000"/>
    <s v="2018-08-02 00:00:00.000"/>
    <s v="1693496.37"/>
    <n v="0"/>
    <n v="0"/>
    <n v="0"/>
    <n v="6"/>
    <n v="2"/>
  </r>
  <r>
    <s v="2018-08-02 00:00:00.000"/>
    <s v="CARTEIRA ADM ELIAS DAVID NETO"/>
    <n v="260754"/>
    <x v="0"/>
    <x v="1"/>
    <x v="0"/>
    <x v="1"/>
    <s v="Renda Variavel"/>
    <s v="N"/>
    <s v="2018-02-20 00:00:00.000"/>
    <s v="2018-08-02 00:00:00.000"/>
    <s v="513656.08"/>
    <n v="0"/>
    <n v="0"/>
    <n v="0"/>
    <n v="2"/>
    <n v="7"/>
  </r>
  <r>
    <s v="2018-08-03 00:00:00.000"/>
    <s v="CLUBE DE INVESTIMENTO GRADUS"/>
    <n v="264351"/>
    <x v="0"/>
    <x v="0"/>
    <x v="0"/>
    <x v="5"/>
    <s v="Renda Variavel"/>
    <s v="N"/>
    <s v="2018-03-23 00:00:00.000"/>
    <s v="2018-08-03 00:00:00.000"/>
    <s v="259873.65"/>
    <n v="0"/>
    <n v="1"/>
    <n v="0"/>
    <n v="0"/>
    <n v="0"/>
  </r>
  <r>
    <s v="2018-08-02 00:00:00.000"/>
    <s v="BRASIL PLURAL PREV FC FI MULT CRED PRIV "/>
    <n v="997264"/>
    <x v="0"/>
    <x v="3"/>
    <x v="1"/>
    <x v="6"/>
    <s v="Renda Variavel"/>
    <s v="N"/>
    <s v="2016-04-01 00:00:00.000"/>
    <s v="2018-08-02 00:00:00.000"/>
    <s v="0.00"/>
    <n v="0"/>
    <n v="0"/>
    <n v="0"/>
    <n v="0"/>
    <n v="0"/>
  </r>
  <r>
    <s v="2018-08-02 00:00:00.000"/>
    <s v="IBIUNA PREVIDENCIA ICT FC DE FI MULT    "/>
    <n v="998287"/>
    <x v="0"/>
    <x v="3"/>
    <x v="1"/>
    <x v="9"/>
    <s v="Renda Variavel"/>
    <s v="N"/>
    <s v="2016-04-01 00:00:00.000"/>
    <s v="2018-08-02 00:00:00.000"/>
    <s v="0.00"/>
    <n v="0"/>
    <n v="0"/>
    <n v="0"/>
    <n v="0"/>
    <n v="0"/>
  </r>
  <r>
    <s v="2018-08-03 00:00:00.000"/>
    <s v="CLUBE DE INVESTIMENTOS AZUL"/>
    <n v="262334"/>
    <x v="0"/>
    <x v="0"/>
    <x v="0"/>
    <x v="5"/>
    <s v="Renda Variavel"/>
    <s v="N"/>
    <s v="2018-02-28 00:00:00.000"/>
    <s v="2018-08-03 00:00:00.000"/>
    <s v="750413.96"/>
    <n v="0"/>
    <n v="0"/>
    <n v="0"/>
    <n v="0"/>
    <n v="0"/>
  </r>
  <r>
    <s v="2018-07-31 00:00:00.000"/>
    <s v="CARTEIRA ADM ANDRÉ LUIZ PERETTI"/>
    <n v="258029"/>
    <x v="0"/>
    <x v="1"/>
    <x v="0"/>
    <x v="1"/>
    <s v="Renda Variavel"/>
    <s v="N"/>
    <s v="2018-01-29 00:00:00.000"/>
    <s v="2018-07-31 00:00:00.000"/>
    <s v="774648.65"/>
    <n v="0"/>
    <n v="0"/>
    <n v="0"/>
    <n v="33"/>
    <n v="2"/>
  </r>
  <r>
    <s v="2018-07-31 00:00:00.000"/>
    <s v="CARTEIRA ADM APARECIDA SILVA DE M. BRITO"/>
    <n v="259259"/>
    <x v="0"/>
    <x v="1"/>
    <x v="0"/>
    <x v="1"/>
    <s v="Renda Variavel"/>
    <s v="N"/>
    <s v="2018-01-29 00:00:00.000"/>
    <s v="2018-07-31 00:00:00.000"/>
    <s v="275901.81"/>
    <n v="0"/>
    <n v="0"/>
    <n v="0"/>
    <n v="17"/>
    <n v="0"/>
  </r>
  <r>
    <s v="2018-08-02 00:00:00.000"/>
    <s v="CARTEIRA ADM MILTON CALDAS BIVAR"/>
    <n v="266948"/>
    <x v="0"/>
    <x v="1"/>
    <x v="0"/>
    <x v="1"/>
    <s v="Renda Variavel"/>
    <s v="N"/>
    <s v="2018-04-18 00:00:00.000"/>
    <s v="2018-08-02 00:00:00.000"/>
    <s v="1729356.46"/>
    <n v="0"/>
    <n v="0"/>
    <n v="0"/>
    <n v="5"/>
    <n v="11"/>
  </r>
  <r>
    <s v="2018-08-02 00:00:00.000"/>
    <s v="CARTEIRA ADM MATHEUS GOMES MACHADO"/>
    <n v="266011"/>
    <x v="0"/>
    <x v="1"/>
    <x v="0"/>
    <x v="1"/>
    <s v="Renda Variavel"/>
    <s v="N"/>
    <s v="2018-05-15 00:00:00.000"/>
    <s v="2018-08-02 00:00:00.000"/>
    <s v="463541.24"/>
    <n v="0"/>
    <n v="0"/>
    <n v="0"/>
    <n v="0"/>
    <n v="0"/>
  </r>
  <r>
    <s v="2018-08-02 00:00:00.000"/>
    <s v="CARTEIRA ADM RICARDO DE OLIVEIRA RAMOS"/>
    <n v="265977"/>
    <x v="0"/>
    <x v="1"/>
    <x v="0"/>
    <x v="1"/>
    <s v="Renda Variavel"/>
    <s v="N"/>
    <s v="2018-05-15 00:00:00.000"/>
    <s v="2018-08-02 00:00:00.000"/>
    <s v="98443.67"/>
    <n v="0"/>
    <n v="0"/>
    <n v="0"/>
    <n v="0"/>
    <n v="0"/>
  </r>
  <r>
    <s v="2018-08-02 00:00:00.000"/>
    <s v="CARTEIRA ADM ANDRE BOAVENTURA GOMIDE"/>
    <n v="34847"/>
    <x v="0"/>
    <x v="1"/>
    <x v="0"/>
    <x v="1"/>
    <s v="Renda Variavel"/>
    <s v="N"/>
    <s v="2018-05-15 00:00:00.000"/>
    <s v="2018-08-02 00:00:00.000"/>
    <s v="92681.28"/>
    <n v="0"/>
    <n v="0"/>
    <n v="0"/>
    <n v="0"/>
    <n v="0"/>
  </r>
  <r>
    <s v="2018-08-02 00:00:00.000"/>
    <s v="CARTEIRA ADM CHEILA RODRIGUES WOBIDO"/>
    <n v="80764"/>
    <x v="0"/>
    <x v="1"/>
    <x v="0"/>
    <x v="1"/>
    <s v="Renda Variavel"/>
    <s v="N"/>
    <s v="2018-05-15 00:00:00.000"/>
    <s v="2018-08-02 00:00:00.000"/>
    <s v="93627.56"/>
    <n v="0"/>
    <n v="0"/>
    <n v="0"/>
    <n v="0"/>
    <n v="0"/>
  </r>
  <r>
    <s v="2018-07-31 00:00:00.000"/>
    <s v="CARTEIRA ADM PAULO ANTONIO DOERING"/>
    <n v="259241"/>
    <x v="0"/>
    <x v="1"/>
    <x v="0"/>
    <x v="1"/>
    <s v="Renda Variavel"/>
    <s v="N"/>
    <s v="2018-01-29 00:00:00.000"/>
    <s v="2018-07-31 00:00:00.000"/>
    <s v="421143.86"/>
    <n v="0"/>
    <n v="0"/>
    <n v="0"/>
    <n v="20"/>
    <n v="0"/>
  </r>
  <r>
    <s v="2018-08-02 00:00:00.000"/>
    <s v="SANT ICATU LARK II CRED PRIV FIC FIE RF "/>
    <n v="26800"/>
    <x v="0"/>
    <x v="3"/>
    <x v="1"/>
    <x v="2"/>
    <s v="Renda Fixa"/>
    <s v="N"/>
    <s v="2018-05-17 00:00:00.000"/>
    <s v="2018-08-02 00:00:00.000"/>
    <s v="0.00"/>
    <n v="0"/>
    <n v="0"/>
    <n v="0"/>
    <n v="0"/>
    <n v="0"/>
  </r>
  <r>
    <s v="2018-07-31 00:00:00.000"/>
    <s v="CARTEIRA ADM SERGIO SANCHEZ ALVES"/>
    <n v="258027"/>
    <x v="0"/>
    <x v="1"/>
    <x v="0"/>
    <x v="1"/>
    <s v="Renda Variavel"/>
    <s v="N"/>
    <s v="2018-01-29 00:00:00.000"/>
    <s v="2018-07-31 00:00:00.000"/>
    <s v="314464.87"/>
    <n v="0"/>
    <n v="0"/>
    <n v="0"/>
    <n v="8"/>
    <n v="2"/>
  </r>
  <r>
    <s v="2018-08-02 00:00:00.000"/>
    <s v="ICATU SEG COMPOSTO 20E FC DE FI MULT    "/>
    <n v="993739"/>
    <x v="0"/>
    <x v="3"/>
    <x v="1"/>
    <x v="10"/>
    <s v="Renda Fixa"/>
    <s v="N"/>
    <s v="2017-05-19 00:00:00.000"/>
    <s v="2018-08-02 00:00:00.000"/>
    <s v="0.00"/>
    <n v="0"/>
    <n v="0"/>
    <n v="0"/>
    <n v="0"/>
    <n v="0"/>
  </r>
  <r>
    <s v="2018-08-02 00:00:00.000"/>
    <s v="CA INDOSUEZ ICATU PREV FI RF CRED PRIV  "/>
    <n v="993291"/>
    <x v="0"/>
    <x v="3"/>
    <x v="1"/>
    <x v="2"/>
    <s v="Renda Fixa"/>
    <s v="N"/>
    <s v="2017-07-27 00:00:00.000"/>
    <s v="2018-08-02 00:00:00.000"/>
    <s v="0.00"/>
    <n v="0"/>
    <n v="0"/>
    <n v="0"/>
    <n v="0"/>
    <n v="0"/>
  </r>
  <r>
    <s v="2018-08-02 00:00:00.000"/>
    <s v="CARTEIRA ADM ROSA MARINA ZANFELICI"/>
    <n v="253113"/>
    <x v="0"/>
    <x v="1"/>
    <x v="0"/>
    <x v="1"/>
    <s v="Renda Variavel"/>
    <s v="N"/>
    <s v="2017-10-02 00:00:00.000"/>
    <s v="2018-08-02 00:00:00.000"/>
    <s v="3550272.35"/>
    <n v="0"/>
    <n v="0"/>
    <n v="0"/>
    <n v="4"/>
    <n v="58"/>
  </r>
  <r>
    <s v="2018-08-02 00:00:00.000"/>
    <s v="CARTEIRA ADM RINALDO GRECCO"/>
    <n v="255300"/>
    <x v="0"/>
    <x v="1"/>
    <x v="0"/>
    <x v="1"/>
    <s v="Renda Variavel"/>
    <s v="N"/>
    <s v="2018-02-28 00:00:00.000"/>
    <s v="2018-08-02 00:00:00.000"/>
    <s v="1127093.36"/>
    <n v="0"/>
    <n v="0"/>
    <n v="0"/>
    <n v="0"/>
    <n v="11"/>
  </r>
  <r>
    <s v="2018-08-02 00:00:00.000"/>
    <s v="CARTEIRA ADM MAGDA GARRASTAZU G FERREIRA"/>
    <n v="258026"/>
    <x v="0"/>
    <x v="1"/>
    <x v="0"/>
    <x v="1"/>
    <s v="Renda Variavel"/>
    <s v="N"/>
    <s v="2018-01-29 00:00:00.000"/>
    <s v="2018-08-02 00:00:00.000"/>
    <s v="879939.07"/>
    <n v="0"/>
    <n v="0"/>
    <n v="0"/>
    <n v="6"/>
    <n v="0"/>
  </r>
  <r>
    <s v="2018-07-31 00:00:00.000"/>
    <s v="CARTEIRA ADM THOMAS KRAS LERMEN"/>
    <n v="259240"/>
    <x v="0"/>
    <x v="1"/>
    <x v="0"/>
    <x v="1"/>
    <s v="Renda Variavel"/>
    <s v="N"/>
    <s v="2018-01-29 00:00:00.000"/>
    <s v="2018-07-31 00:00:00.000"/>
    <s v="200146.01"/>
    <n v="0"/>
    <n v="0"/>
    <n v="0"/>
    <n v="5"/>
    <n v="1"/>
  </r>
  <r>
    <s v="2018-07-31 00:00:00.000"/>
    <s v="CARTEIRA ADM WESLEY CALLEGARI CARDIA"/>
    <n v="258483"/>
    <x v="0"/>
    <x v="1"/>
    <x v="0"/>
    <x v="1"/>
    <s v="Renda Variavel"/>
    <s v="N"/>
    <s v="2018-01-29 00:00:00.000"/>
    <s v="2018-07-31 00:00:00.000"/>
    <s v="1787147.37"/>
    <n v="0"/>
    <n v="0"/>
    <n v="0"/>
    <n v="38"/>
    <n v="3"/>
  </r>
  <r>
    <s v="2018-08-03 00:00:00.000"/>
    <s v="CLUBE DE INVESTIMENTOS MONTREAL"/>
    <n v="271312"/>
    <x v="0"/>
    <x v="0"/>
    <x v="0"/>
    <x v="5"/>
    <s v="Renda Variavel"/>
    <s v="N"/>
    <s v="2018-06-08 00:00:00.000"/>
    <s v="2018-08-03 00:00:00.000"/>
    <s v="366689.94"/>
    <n v="0"/>
    <n v="0"/>
    <n v="0"/>
    <n v="0"/>
    <n v="0"/>
  </r>
  <r>
    <s v="2018-08-02 00:00:00.000"/>
    <s v="APEX LONG BIASED ICATU PREV FI MULT 49  "/>
    <n v="26805"/>
    <x v="0"/>
    <x v="3"/>
    <x v="1"/>
    <x v="6"/>
    <s v="Renda Variavel"/>
    <s v="N"/>
    <s v="2018-07-09 00:00:00.000"/>
    <s v="2018-08-02 00:00:00.000"/>
    <s v="0.00"/>
    <n v="0"/>
    <n v="0"/>
    <n v="0"/>
    <n v="0"/>
    <n v="0"/>
  </r>
  <r>
    <s v="2018-08-03 00:00:00.000"/>
    <s v="CLUBE DE INVESTIMENTO GAINER"/>
    <n v="715814"/>
    <x v="0"/>
    <x v="0"/>
    <x v="0"/>
    <x v="5"/>
    <s v="Renda Variavel"/>
    <s v="N"/>
    <s v="2016-12-20 00:00:00.000"/>
    <s v="2018-08-03 00:00:00.000"/>
    <s v="1682744.99"/>
    <n v="0"/>
    <n v="1"/>
    <n v="0"/>
    <n v="0"/>
    <n v="49"/>
  </r>
  <r>
    <s v="2018-08-03 00:00:00.000"/>
    <s v="CLUBE DE INVESTIMENTO MACANUDO"/>
    <n v="724189"/>
    <x v="0"/>
    <x v="0"/>
    <x v="0"/>
    <x v="5"/>
    <s v="Renda Variavel"/>
    <s v="N"/>
    <s v="2016-12-20 00:00:00.000"/>
    <s v="2018-08-03 00:00:00.000"/>
    <s v="2454248.27"/>
    <n v="0"/>
    <n v="0"/>
    <n v="0"/>
    <n v="0"/>
    <n v="55"/>
  </r>
  <r>
    <s v="2018-08-02 00:00:00.000"/>
    <s v="LONG VGBL PREV FI MULT                  "/>
    <n v="9942901"/>
    <x v="0"/>
    <x v="3"/>
    <x v="1"/>
    <x v="6"/>
    <s v="Renda Variavel"/>
    <s v="N"/>
    <s v="2018-02-28 00:00:00.000"/>
    <s v="2018-08-02 00:00:00.000"/>
    <s v="0.00"/>
    <n v="0"/>
    <n v="0"/>
    <n v="0"/>
    <n v="0"/>
    <n v="0"/>
  </r>
  <r>
    <s v="2018-08-02 00:00:00.000"/>
    <s v="CARTEIRA ADM ARY FONSECA JUNIOR"/>
    <n v="254123"/>
    <x v="0"/>
    <x v="1"/>
    <x v="0"/>
    <x v="1"/>
    <s v="Renda Variavel"/>
    <s v="N"/>
    <s v="2017-12-01 00:00:00.000"/>
    <s v="2018-08-02 00:00:00.000"/>
    <s v="815207.84"/>
    <n v="0"/>
    <n v="0"/>
    <n v="0"/>
    <n v="4"/>
    <n v="8"/>
  </r>
  <r>
    <s v="2018-08-02 00:00:00.000"/>
    <s v="CARTEIRA ADM LUIZA KIMIKO MATSUMURA"/>
    <n v="98690"/>
    <x v="0"/>
    <x v="1"/>
    <x v="0"/>
    <x v="1"/>
    <s v="Renda Variavel"/>
    <s v="N"/>
    <s v="2018-03-15 00:00:00.000"/>
    <s v="2018-08-02 00:00:00.000"/>
    <s v="1297775.76"/>
    <n v="0"/>
    <n v="0"/>
    <n v="0"/>
    <n v="0"/>
    <n v="26"/>
  </r>
  <r>
    <s v="2018-08-03 00:00:00.000"/>
    <s v="CLUBE DE INVESTIMENTOS METRICA"/>
    <n v="266130"/>
    <x v="0"/>
    <x v="0"/>
    <x v="0"/>
    <x v="5"/>
    <s v="Renda Variavel"/>
    <s v="N"/>
    <s v="2018-04-17 00:00:00.000"/>
    <s v="2018-08-03 00:00:00.000"/>
    <s v="701743.90"/>
    <n v="0"/>
    <n v="0"/>
    <n v="0"/>
    <n v="0"/>
    <n v="0"/>
  </r>
  <r>
    <s v="2018-07-31 00:00:00.000"/>
    <s v="CARTEIRA ADM RONALDO JOSÉ LOPES LEAL"/>
    <n v="259686"/>
    <x v="0"/>
    <x v="1"/>
    <x v="0"/>
    <x v="1"/>
    <s v="Renda Variavel"/>
    <s v="N"/>
    <s v="2018-01-29 00:00:00.000"/>
    <s v="2018-07-31 00:00:00.000"/>
    <s v="456929.82"/>
    <n v="0"/>
    <n v="0"/>
    <n v="0"/>
    <n v="2"/>
    <n v="3"/>
  </r>
  <r>
    <s v="2018-08-02 00:00:00.000"/>
    <s v="ALASKA 70 ICATU PREVIDENCIARIO FI MULT  "/>
    <n v="26802"/>
    <x v="0"/>
    <x v="3"/>
    <x v="1"/>
    <x v="6"/>
    <s v="Renda Variavel"/>
    <s v="N"/>
    <s v="2018-05-15 00:00:00.000"/>
    <s v="2018-08-02 00:00:00.000"/>
    <s v="0.00"/>
    <n v="0"/>
    <n v="0"/>
    <n v="0"/>
    <n v="0"/>
    <n v="0"/>
  </r>
  <r>
    <s v="2018-08-02 00:00:00.000"/>
    <s v="LEBLON ICATU PREVIDENCIA FI MULT        "/>
    <n v="28604"/>
    <x v="0"/>
    <x v="3"/>
    <x v="1"/>
    <x v="6"/>
    <s v="Renda Variavel"/>
    <s v="N"/>
    <s v="2018-05-23 00:00:00.000"/>
    <s v="2018-08-02 00:00:00.000"/>
    <s v="0.00"/>
    <n v="0"/>
    <n v="0"/>
    <n v="0"/>
    <n v="0"/>
    <n v="0"/>
  </r>
  <r>
    <s v="2018-08-02 00:00:00.000"/>
    <s v="CARTEIRA ADM FERNANDO YUNES LAPA"/>
    <n v="32615"/>
    <x v="0"/>
    <x v="1"/>
    <x v="0"/>
    <x v="1"/>
    <s v="Renda Variavel"/>
    <s v="N"/>
    <s v="2018-07-24 00:00:00.000"/>
    <s v="2018-08-02 00:00:00.000"/>
    <s v="40085.06"/>
    <n v="0"/>
    <n v="0"/>
    <n v="0"/>
    <n v="0"/>
    <n v="2"/>
  </r>
  <r>
    <s v="2018-08-02 00:00:00.000"/>
    <s v="ICATU SEG FC FI RF PLUS                 "/>
    <n v="337463"/>
    <x v="0"/>
    <x v="3"/>
    <x v="1"/>
    <x v="2"/>
    <s v="Renda Fixa"/>
    <s v="N"/>
    <s v="2018-03-28 00:00:00.000"/>
    <s v="2018-08-02 00:00:00.000"/>
    <s v="0.00"/>
    <n v="0"/>
    <n v="0"/>
    <n v="0"/>
    <n v="0"/>
    <n v="0"/>
  </r>
  <r>
    <s v="2018-08-02 00:00:00.000"/>
    <s v="AZ QUEST PREV ICATU ARROJADO FC FI MULT "/>
    <n v="393339"/>
    <x v="0"/>
    <x v="3"/>
    <x v="1"/>
    <x v="6"/>
    <s v="Renda Variavel"/>
    <s v="N"/>
    <s v="2018-03-20 00:00:00.000"/>
    <s v="2018-08-02 00:00:00.000"/>
    <s v="0.00"/>
    <n v="0"/>
    <n v="0"/>
    <n v="0"/>
    <n v="0"/>
    <n v="0"/>
  </r>
  <r>
    <s v="2018-08-02 00:00:00.000"/>
    <s v="CARTEIRA ADM JOSE MAURICIO MACHADO"/>
    <n v="262343"/>
    <x v="0"/>
    <x v="1"/>
    <x v="0"/>
    <x v="1"/>
    <s v="Renda Variavel"/>
    <s v="N"/>
    <s v="2018-02-27 00:00:00.000"/>
    <s v="2018-08-02 00:00:00.000"/>
    <s v="1519894.32"/>
    <n v="0"/>
    <n v="0"/>
    <n v="0"/>
    <n v="0"/>
    <n v="16"/>
  </r>
  <r>
    <s v="2018-07-31 00:00:00.000"/>
    <s v="CARTEIRA ADM ANALICE SIMÕES DE SOUZA"/>
    <n v="258484"/>
    <x v="0"/>
    <x v="1"/>
    <x v="0"/>
    <x v="1"/>
    <s v="Renda Variavel"/>
    <s v="N"/>
    <s v="2017-07-25 00:00:00.000"/>
    <s v="2018-07-31 00:00:00.000"/>
    <s v="235408.88"/>
    <n v="0"/>
    <n v="0"/>
    <n v="0"/>
    <n v="10"/>
    <n v="2"/>
  </r>
  <r>
    <s v="2018-08-03 00:00:00.000"/>
    <s v="CLUBE DE INVESTIMENTOS OPEN"/>
    <n v="269434"/>
    <x v="0"/>
    <x v="0"/>
    <x v="0"/>
    <x v="5"/>
    <s v="Renda Variavel"/>
    <s v="N"/>
    <s v="2018-05-15 00:00:00.000"/>
    <s v="2018-08-03 00:00:00.000"/>
    <s v="519757.75"/>
    <n v="0"/>
    <n v="0"/>
    <n v="0"/>
    <n v="0"/>
    <n v="0"/>
  </r>
  <r>
    <s v="2018-08-02 00:00:00.000"/>
    <s v="SPX LANCER ICATU PREVIDÊNCIA FIC FIM "/>
    <n v="9942902"/>
    <x v="0"/>
    <x v="3"/>
    <x v="1"/>
    <x v="6"/>
    <s v="Renda Variavel"/>
    <s v="N"/>
    <s v="2018-03-29 00:00:00.000"/>
    <s v="2018-08-02 00:00:00.000"/>
    <s v="8111070.71"/>
    <n v="0"/>
    <n v="0"/>
    <n v="0"/>
    <n v="0"/>
    <n v="0"/>
  </r>
  <r>
    <s v="2018-08-02 00:00:00.000"/>
    <s v="CARTEIRA ADM MARIA ERMELINDA B. SANCHEZ"/>
    <n v="258030"/>
    <x v="0"/>
    <x v="1"/>
    <x v="0"/>
    <x v="1"/>
    <s v="Renda Variavel"/>
    <s v="N"/>
    <s v="2018-01-29 00:00:00.000"/>
    <s v="2018-08-02 00:00:00.000"/>
    <s v="323192.43"/>
    <n v="0"/>
    <n v="0"/>
    <n v="0"/>
    <n v="0"/>
    <n v="0"/>
  </r>
  <r>
    <s v="2018-07-31 00:00:00.000"/>
    <s v="CARTEIRA ADM MOZAEL AURÉLIO STRACK"/>
    <n v="258485"/>
    <x v="0"/>
    <x v="1"/>
    <x v="0"/>
    <x v="1"/>
    <s v="Renda Variavel"/>
    <s v="N"/>
    <s v="2018-01-26 00:00:00.000"/>
    <s v="2018-07-31 00:00:00.000"/>
    <s v="658939.48"/>
    <n v="0"/>
    <n v="0"/>
    <n v="0"/>
    <n v="8"/>
    <n v="3"/>
  </r>
  <r>
    <s v="2018-08-03 00:00:00.000"/>
    <s v="CLUBE DE INVESTIMENTOS YFRANZ"/>
    <n v="266533"/>
    <x v="0"/>
    <x v="0"/>
    <x v="0"/>
    <x v="0"/>
    <s v="Renda Variavel"/>
    <s v="N"/>
    <s v="2018-04-10 00:00:00.000"/>
    <s v="2018-08-03 00:00:00.000"/>
    <s v="2233534.29"/>
    <n v="0"/>
    <n v="0"/>
    <n v="0"/>
    <n v="0"/>
    <n v="9"/>
  </r>
  <r>
    <s v="2018-07-31 00:00:00.000"/>
    <s v="CARTEIRA ADM CLAUDIO CHALITA BRAZ"/>
    <n v="263022"/>
    <x v="0"/>
    <x v="1"/>
    <x v="0"/>
    <x v="1"/>
    <s v="Renda Variavel"/>
    <s v="N"/>
    <s v="2018-03-22 00:00:00.000"/>
    <s v="2018-07-31 00:00:00.000"/>
    <s v="448305.00"/>
    <n v="0"/>
    <n v="0"/>
    <n v="0"/>
    <n v="11"/>
    <n v="1"/>
  </r>
  <r>
    <s v="2018-07-31 00:00:00.000"/>
    <s v="CARTEIRA ADM BRUNO DE AZEVEDO MIRANDA"/>
    <n v="259821"/>
    <x v="0"/>
    <x v="1"/>
    <x v="0"/>
    <x v="1"/>
    <s v="Renda Variavel"/>
    <s v="N"/>
    <s v="2018-03-13 00:00:00.000"/>
    <s v="2018-07-31 00:00:00.000"/>
    <s v="563794.36"/>
    <n v="0"/>
    <n v="0"/>
    <n v="0"/>
    <n v="35"/>
    <n v="3"/>
  </r>
  <r>
    <s v="2018-08-02 00:00:00.000"/>
    <s v="CARTEIRA ADM ELIANE CRISTINA C. RAMPAZZO"/>
    <n v="265970"/>
    <x v="0"/>
    <x v="1"/>
    <x v="0"/>
    <x v="1"/>
    <s v="Renda Variavel"/>
    <s v="N"/>
    <s v="2018-05-15 00:00:00.000"/>
    <s v="2018-08-02 00:00:00.000"/>
    <s v="139142.88"/>
    <n v="0"/>
    <n v="0"/>
    <n v="0"/>
    <n v="0"/>
    <n v="0"/>
  </r>
  <r>
    <s v="2018-08-03 00:00:00.000"/>
    <s v="CLUBE DE INVESTIMENTO MONTE CARLO"/>
    <n v="273572"/>
    <x v="0"/>
    <x v="0"/>
    <x v="0"/>
    <x v="5"/>
    <s v="Renda Variavel"/>
    <s v="N"/>
    <s v="2018-07-03 00:00:00.000"/>
    <s v="2018-08-03 00:00:00.000"/>
    <s v="923393.39"/>
    <n v="0"/>
    <n v="0"/>
    <n v="0"/>
    <n v="0"/>
    <n v="1"/>
  </r>
  <r>
    <s v="2018-08-03 00:00:00.000"/>
    <s v="CLUBE DE INVESTIMENTO ALDERA"/>
    <n v="273573"/>
    <x v="0"/>
    <x v="0"/>
    <x v="0"/>
    <x v="5"/>
    <s v="Renda Variavel"/>
    <s v="N"/>
    <s v="2018-07-24 00:00:00.000"/>
    <s v="2018-08-03 00:00:00.000"/>
    <s v="529493.02"/>
    <n v="0"/>
    <n v="0"/>
    <n v="0"/>
    <n v="0"/>
    <n v="0"/>
  </r>
  <r>
    <s v="2018-08-02 00:00:00.000"/>
    <s v="CARTEIRA ADM  RODRIGO PINATI DA SILVA"/>
    <n v="274792"/>
    <x v="0"/>
    <x v="1"/>
    <x v="0"/>
    <x v="1"/>
    <s v="Renda Variavel"/>
    <s v="N"/>
    <s v="2018-07-18 00:00:00.000"/>
    <s v="2018-08-02 00:00:00.000"/>
    <s v="49664.10"/>
    <n v="0"/>
    <n v="0"/>
    <n v="0"/>
    <n v="2"/>
    <n v="0"/>
  </r>
  <r>
    <s v="2018-08-02 00:00:00.000"/>
    <s v="CARTEIRA ADM LUIZ RODRIGUES CORVO"/>
    <n v="266808"/>
    <x v="0"/>
    <x v="1"/>
    <x v="0"/>
    <x v="1"/>
    <s v="Renda Variavel"/>
    <s v="N"/>
    <s v="2018-04-27 00:00:00.000"/>
    <s v="2018-08-02 00:00:00.000"/>
    <s v="1299460.93"/>
    <n v="0"/>
    <n v="0"/>
    <n v="0"/>
    <n v="6"/>
    <n v="22"/>
  </r>
  <r>
    <s v="2018-08-02 00:00:00.000"/>
    <s v="CARTEIRA ADM RICARDO MAUAD AREDE"/>
    <n v="21555"/>
    <x v="0"/>
    <x v="1"/>
    <x v="0"/>
    <x v="1"/>
    <s v="Renda Variavel"/>
    <s v="N"/>
    <s v="2018-05-09 00:00:00.000"/>
    <s v="2018-08-02 00:00:00.000"/>
    <s v="2547263.11"/>
    <n v="0"/>
    <n v="3"/>
    <n v="0"/>
    <n v="1"/>
    <n v="0"/>
  </r>
  <r>
    <s v="2018-08-02 00:00:00.000"/>
    <s v="CARTEIRA ADM MARCOS MAUAD AREDE"/>
    <n v="264024"/>
    <x v="0"/>
    <x v="1"/>
    <x v="0"/>
    <x v="1"/>
    <s v="Renda Variavel"/>
    <s v="N"/>
    <s v="2018-05-09 00:00:00.000"/>
    <s v="2018-08-02 00:00:00.000"/>
    <s v="2546269.22"/>
    <n v="0"/>
    <n v="3"/>
    <n v="0"/>
    <n v="2"/>
    <n v="0"/>
  </r>
  <r>
    <s v="2018-08-02 00:00:00.000"/>
    <s v="BOGARI VALUE ICATU PREV FI MULT         "/>
    <n v="26803"/>
    <x v="0"/>
    <x v="3"/>
    <x v="1"/>
    <x v="6"/>
    <s v="Renda Variavel"/>
    <s v="N"/>
    <s v="2018-05-14 00:00:00.000"/>
    <s v="2018-08-02 00:00:00.000"/>
    <s v="0.00"/>
    <n v="0"/>
    <n v="0"/>
    <n v="0"/>
    <n v="0"/>
    <n v="0"/>
  </r>
  <r>
    <s v="2018-08-03 00:00:00.000"/>
    <s v="CLUBE DE INVESTIMENTO SUNRISE VALOR"/>
    <n v="275736"/>
    <x v="0"/>
    <x v="0"/>
    <x v="0"/>
    <x v="5"/>
    <s v="Renda Variavel"/>
    <s v="N"/>
    <s v="2018-07-20 00:00:00.000"/>
    <s v="2018-08-03 00:00:00.000"/>
    <s v="406118.54"/>
    <n v="0"/>
    <n v="0"/>
    <n v="0"/>
    <n v="0"/>
    <n v="3"/>
  </r>
  <r>
    <s v="2018-08-02 00:00:00.000"/>
    <s v="ATHENA ICATU PREVIDENCIARIO FI MULT 70  "/>
    <n v="26804"/>
    <x v="0"/>
    <x v="3"/>
    <x v="1"/>
    <x v="6"/>
    <s v="Renda Variavel"/>
    <s v="N"/>
    <s v="2018-05-14 00:00:00.000"/>
    <s v="2018-08-02 00:00:00.000"/>
    <s v="0.00"/>
    <n v="0"/>
    <n v="0"/>
    <n v="0"/>
    <n v="0"/>
    <n v="0"/>
  </r>
  <r>
    <s v="2018-08-02 00:00:00.000"/>
    <s v="BRASIL PLURAL IC PREV CRED PRIV FC FI RF"/>
    <n v="99417912"/>
    <x v="0"/>
    <x v="3"/>
    <x v="1"/>
    <x v="2"/>
    <s v="Renda Fixa"/>
    <s v="N"/>
    <s v="2018-02-19 00:00:00.000"/>
    <s v="2018-08-02 00:00:00.000"/>
    <s v="0.00"/>
    <n v="0"/>
    <n v="0"/>
    <n v="0"/>
    <n v="0"/>
    <n v="0"/>
  </r>
  <r>
    <s v="2018-08-02 00:00:00.000"/>
    <s v="ICATU SEG INFLAÇÃO LONGA  "/>
    <n v="999481"/>
    <x v="0"/>
    <x v="3"/>
    <x v="1"/>
    <x v="2"/>
    <s v="Renda Fixa"/>
    <s v="N"/>
    <s v="2016-11-04 00:00:00.000"/>
    <s v="2018-08-02 00:00:00.000"/>
    <s v="0.00"/>
    <n v="0"/>
    <n v="0"/>
    <n v="0"/>
    <n v="0"/>
    <n v="0"/>
  </r>
  <r>
    <s v="2018-08-02 00:00:00.000"/>
    <s v="ICATU SEG CLASSIC CONSERV FIC FI RF     "/>
    <n v="998478"/>
    <x v="0"/>
    <x v="3"/>
    <x v="1"/>
    <x v="2"/>
    <s v="Renda Fixa"/>
    <s v="N"/>
    <s v="2016-04-01 00:00:00.000"/>
    <s v="2018-08-02 00:00:00.000"/>
    <s v="0.00"/>
    <n v="0"/>
    <n v="0"/>
    <n v="0"/>
    <n v="0"/>
    <n v="0"/>
  </r>
  <r>
    <s v="2018-08-02 00:00:00.000"/>
    <s v="ICATU SEG CLASSIC FIC FI RENDA FIXA     "/>
    <n v="994715"/>
    <x v="0"/>
    <x v="3"/>
    <x v="1"/>
    <x v="2"/>
    <s v="Renda Fixa"/>
    <s v="N"/>
    <s v="2016-04-01 00:00:00.000"/>
    <s v="2018-08-02 00:00:00.000"/>
    <s v="0.00"/>
    <n v="0"/>
    <n v="0"/>
    <n v="0"/>
    <n v="0"/>
    <n v="0"/>
  </r>
  <r>
    <s v="2018-08-02 00:00:00.000"/>
    <s v="CAPITANIA MULTIPR ICATU FI RF CRED PRIV "/>
    <n v="994411"/>
    <x v="0"/>
    <x v="3"/>
    <x v="1"/>
    <x v="2"/>
    <s v="Renda Fixa"/>
    <s v="N"/>
    <s v="2017-06-20 00:00:00.000"/>
    <s v="2018-08-02 00:00:00.000"/>
    <s v="0.00"/>
    <n v="0"/>
    <n v="0"/>
    <n v="0"/>
    <n v="0"/>
    <n v="0"/>
  </r>
  <r>
    <s v="2018-08-02 00:00:00.000"/>
    <s v="VINCI EQ ICATU PREV FC FI MULT II       "/>
    <n v="994159"/>
    <x v="0"/>
    <x v="3"/>
    <x v="1"/>
    <x v="6"/>
    <s v="Renda Variavel"/>
    <s v="N"/>
    <s v="2017-06-20 00:00:00.000"/>
    <s v="2018-08-02 00:00:00.000"/>
    <s v="0.00"/>
    <n v="0"/>
    <n v="0"/>
    <n v="0"/>
    <n v="0"/>
    <n v="0"/>
  </r>
  <r>
    <s v="2018-08-02 00:00:00.000"/>
    <s v="ATHENA ICATU PREV FI MULT 49            "/>
    <n v="994405"/>
    <x v="0"/>
    <x v="3"/>
    <x v="1"/>
    <x v="6"/>
    <s v="Renda Variavel"/>
    <s v="N"/>
    <s v="2017-06-23 00:00:00.000"/>
    <s v="2018-08-02 00:00:00.000"/>
    <s v="0.00"/>
    <n v="0"/>
    <n v="0"/>
    <n v="0"/>
    <n v="0"/>
    <n v="0"/>
  </r>
  <r>
    <s v="2018-08-02 00:00:00.000"/>
    <s v="ICATU SEG JULIUS PREV FIM CP"/>
    <n v="993292"/>
    <x v="0"/>
    <x v="3"/>
    <x v="1"/>
    <x v="6"/>
    <s v="Renda Variavel"/>
    <s v="N"/>
    <s v="2017-10-16 00:00:00.000"/>
    <s v="2018-08-02 00:00:00.000"/>
    <s v="10416487.00"/>
    <n v="0"/>
    <n v="0"/>
    <n v="0"/>
    <n v="0"/>
    <n v="0"/>
  </r>
  <r>
    <s v="2018-08-02 00:00:00.000"/>
    <s v="AZ QT PREV ICATU CONS FC FI RF CRED PRIV"/>
    <n v="993572"/>
    <x v="0"/>
    <x v="3"/>
    <x v="1"/>
    <x v="2"/>
    <s v="Renda Fixa"/>
    <s v="N"/>
    <s v="2017-09-19 00:00:00.000"/>
    <s v="2018-08-02 00:00:00.000"/>
    <s v="0.00"/>
    <n v="0"/>
    <n v="0"/>
    <n v="0"/>
    <n v="0"/>
    <n v="0"/>
  </r>
  <r>
    <s v="2018-08-02 00:00:00.000"/>
    <s v="ADAM ICATU PREV FC FI MULT              "/>
    <n v="9942900"/>
    <x v="0"/>
    <x v="3"/>
    <x v="1"/>
    <x v="6"/>
    <s v="Renda Variavel"/>
    <s v="N"/>
    <s v="2017-01-20 00:00:00.000"/>
    <s v="2018-08-02 00:00:00.000"/>
    <s v="0.00"/>
    <n v="0"/>
    <n v="0"/>
    <n v="0"/>
    <n v="0"/>
    <n v="0"/>
  </r>
  <r>
    <s v="2018-08-02 00:00:00.000"/>
    <s v="VERDE AM ICATU PREV FC FI MULT PREV     "/>
    <n v="999073"/>
    <x v="0"/>
    <x v="3"/>
    <x v="1"/>
    <x v="6"/>
    <s v="Renda Variavel"/>
    <s v="N"/>
    <s v="2016-04-01 00:00:00.000"/>
    <s v="2018-08-02 00:00:00.000"/>
    <s v="0.00"/>
    <n v="0"/>
    <n v="0"/>
    <n v="0"/>
    <n v="0"/>
    <n v="0"/>
  </r>
  <r>
    <s v="2018-08-02 00:00:00.000"/>
    <s v="ICATU SEG ABS FI PREV RF CRED PRIV      "/>
    <n v="996389"/>
    <x v="0"/>
    <x v="3"/>
    <x v="1"/>
    <x v="2"/>
    <s v="Renda Fixa"/>
    <s v="N"/>
    <s v="2016-04-01 00:00:00.000"/>
    <s v="2018-08-02 00:00:00.000"/>
    <s v="0.00"/>
    <n v="0"/>
    <n v="0"/>
    <n v="0"/>
    <n v="0"/>
    <n v="0"/>
  </r>
  <r>
    <s v="2018-08-02 00:00:00.000"/>
    <s v="JPM ICATU SEG DYN CRED PRIV FC FI EC RF "/>
    <n v="990307"/>
    <x v="0"/>
    <x v="3"/>
    <x v="1"/>
    <x v="2"/>
    <s v="Renda Fixa"/>
    <s v="N"/>
    <s v="2016-04-01 00:00:00.000"/>
    <s v="2018-08-02 00:00:00.000"/>
    <s v="0.00"/>
    <n v="0"/>
    <n v="0"/>
    <n v="0"/>
    <n v="0"/>
    <n v="0"/>
  </r>
  <r>
    <s v="2018-08-03 00:00:00.000"/>
    <s v="CLUBE DE INVESTIMENTO BALNEARIO CAMBORIU"/>
    <n v="4112708"/>
    <x v="0"/>
    <x v="0"/>
    <x v="0"/>
    <x v="0"/>
    <s v="Renda Variavel"/>
    <s v="N"/>
    <s v="2015-11-20 00:00:00.000"/>
    <s v="2018-08-03 00:00:00.000"/>
    <s v="8969267.21"/>
    <n v="0"/>
    <n v="0"/>
    <n v="0"/>
    <n v="1"/>
    <n v="23"/>
  </r>
  <r>
    <m/>
    <m/>
    <m/>
    <x v="1"/>
    <x v="4"/>
    <x v="2"/>
    <x v="11"/>
    <m/>
    <m/>
    <m/>
    <m/>
    <m/>
    <m/>
    <m/>
    <m/>
    <m/>
    <m/>
  </r>
  <r>
    <m/>
    <m/>
    <m/>
    <x v="1"/>
    <x v="4"/>
    <x v="2"/>
    <x v="11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dinâmica1" cacheId="0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5" indent="0" outline="1" outlineData="1" multipleFieldFilters="0">
  <location ref="A1:C20" firstHeaderRow="1" firstDataRow="2" firstDataCol="1"/>
  <pivotFields count="17">
    <pivotField showAll="0" defaultSubtotal="0"/>
    <pivotField showAll="0" defaultSubtotal="0"/>
    <pivotField showAll="0" defaultSubtotal="0"/>
    <pivotField axis="axisRow" showAll="0" sortType="descending" defaultSubtotal="0">
      <items count="3">
        <item x="1"/>
        <item x="0"/>
        <item m="1" x="2"/>
      </items>
    </pivotField>
    <pivotField axis="axisRow" showAll="0" defaultSubtotal="0">
      <items count="5">
        <item x="0"/>
        <item x="3"/>
        <item x="1"/>
        <item x="2"/>
        <item x="4"/>
      </items>
    </pivotField>
    <pivotField axis="axisCol" showAll="0" defaultSubtotal="0">
      <items count="3">
        <item x="0"/>
        <item x="1"/>
        <item h="1" x="2"/>
      </items>
    </pivotField>
    <pivotField axis="axisRow" showAll="0" defaultSubtotal="0">
      <items count="17">
        <item m="1" x="16"/>
        <item x="1"/>
        <item m="1" x="14"/>
        <item m="1" x="13"/>
        <item m="1" x="12"/>
        <item m="1" x="15"/>
        <item x="11"/>
        <item x="0"/>
        <item x="2"/>
        <item x="3"/>
        <item x="4"/>
        <item x="5"/>
        <item x="6"/>
        <item x="7"/>
        <item x="8"/>
        <item x="9"/>
        <item x="1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</pivotFields>
  <rowFields count="3">
    <field x="3"/>
    <field x="4"/>
    <field x="6"/>
  </rowFields>
  <rowItems count="18">
    <i>
      <x v="1"/>
    </i>
    <i r="1">
      <x/>
    </i>
    <i r="2">
      <x v="7"/>
    </i>
    <i r="2">
      <x v="11"/>
    </i>
    <i r="1">
      <x v="1"/>
    </i>
    <i r="2">
      <x v="8"/>
    </i>
    <i r="2">
      <x v="9"/>
    </i>
    <i r="2">
      <x v="10"/>
    </i>
    <i r="2">
      <x v="12"/>
    </i>
    <i r="2">
      <x v="13"/>
    </i>
    <i r="2">
      <x v="14"/>
    </i>
    <i r="2">
      <x v="15"/>
    </i>
    <i r="2">
      <x v="16"/>
    </i>
    <i r="1">
      <x v="2"/>
    </i>
    <i r="2">
      <x v="1"/>
    </i>
    <i r="1">
      <x v="3"/>
    </i>
    <i r="2">
      <x v="1"/>
    </i>
    <i t="grand">
      <x/>
    </i>
  </rowItems>
  <colFields count="1">
    <field x="5"/>
  </colFields>
  <colItems count="2">
    <i>
      <x/>
    </i>
    <i>
      <x v="1"/>
    </i>
  </colItems>
  <dataFields count="1">
    <dataField name="Contagem de NUMBMF" fld="1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4"/>
  <sheetViews>
    <sheetView tabSelected="1" topLeftCell="E1" workbookViewId="0">
      <selection activeCell="F6" sqref="F6"/>
    </sheetView>
  </sheetViews>
  <sheetFormatPr defaultRowHeight="15" x14ac:dyDescent="0.25"/>
  <cols>
    <col min="1" max="1" width="14" bestFit="1" customWidth="1"/>
    <col min="2" max="2" width="10.28515625" bestFit="1" customWidth="1"/>
    <col min="3" max="3" width="12" bestFit="1" customWidth="1"/>
    <col min="4" max="4" width="11.5703125" customWidth="1"/>
    <col min="5" max="5" width="13.5703125" bestFit="1" customWidth="1"/>
    <col min="6" max="6" width="14.85546875" bestFit="1" customWidth="1"/>
    <col min="7" max="7" width="11.7109375" bestFit="1" customWidth="1"/>
    <col min="8" max="8" width="14.140625" bestFit="1" customWidth="1"/>
    <col min="9" max="9" width="17" bestFit="1" customWidth="1"/>
    <col min="10" max="10" width="18.28515625" bestFit="1" customWidth="1"/>
    <col min="11" max="11" width="13.85546875" bestFit="1" customWidth="1"/>
    <col min="12" max="12" width="5.28515625" bestFit="1" customWidth="1"/>
    <col min="13" max="13" width="13.140625" bestFit="1" customWidth="1"/>
    <col min="14" max="14" width="12" bestFit="1" customWidth="1"/>
    <col min="15" max="15" width="13.42578125" bestFit="1" customWidth="1"/>
    <col min="16" max="16" width="13.7109375" bestFit="1" customWidth="1"/>
    <col min="17" max="17" width="16.85546875" bestFit="1" customWidth="1"/>
    <col min="18" max="18" width="15.140625" bestFit="1" customWidth="1"/>
    <col min="19" max="19" width="14" bestFit="1" customWidth="1"/>
    <col min="20" max="20" width="20.7109375" bestFit="1" customWidth="1"/>
    <col min="21" max="21" width="18.140625" bestFit="1" customWidth="1"/>
  </cols>
  <sheetData>
    <row r="1" spans="1:23" x14ac:dyDescent="0.25">
      <c r="A1" s="11" t="s">
        <v>33</v>
      </c>
      <c r="B1" s="11" t="s">
        <v>25</v>
      </c>
      <c r="C1" s="11" t="s">
        <v>34</v>
      </c>
      <c r="D1" s="11" t="s">
        <v>26</v>
      </c>
      <c r="E1" s="16" t="s">
        <v>54</v>
      </c>
      <c r="F1" s="16" t="s">
        <v>55</v>
      </c>
      <c r="G1" s="16" t="s">
        <v>35</v>
      </c>
      <c r="H1" s="16" t="s">
        <v>36</v>
      </c>
      <c r="I1" s="16" t="s">
        <v>27</v>
      </c>
      <c r="J1" s="16" t="s">
        <v>37</v>
      </c>
      <c r="K1" s="16" t="s">
        <v>38</v>
      </c>
      <c r="L1" s="16" t="s">
        <v>39</v>
      </c>
      <c r="M1" s="16" t="s">
        <v>40</v>
      </c>
      <c r="N1" s="16" t="s">
        <v>28</v>
      </c>
      <c r="O1" s="16" t="s">
        <v>56</v>
      </c>
      <c r="P1" s="16" t="s">
        <v>57</v>
      </c>
      <c r="Q1" s="16" t="s">
        <v>58</v>
      </c>
      <c r="R1" s="16" t="s">
        <v>59</v>
      </c>
      <c r="S1" s="16" t="s">
        <v>60</v>
      </c>
      <c r="T1" s="16" t="s">
        <v>61</v>
      </c>
      <c r="U1" s="16" t="s">
        <v>62</v>
      </c>
      <c r="V1" s="16" t="s">
        <v>63</v>
      </c>
      <c r="W1" s="16" t="s">
        <v>64</v>
      </c>
    </row>
    <row r="2" spans="1:23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3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3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3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3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3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3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3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3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3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3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3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3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3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3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1:2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2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1:2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1:2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1:2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1:2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1:2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1:2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1:2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1:2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1:2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1:2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1:2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1:2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1:2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1:2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1:2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1:2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1:2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</row>
    <row r="66" spans="1:2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</row>
    <row r="68" spans="1:2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  <row r="69" spans="1:2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</row>
    <row r="70" spans="1:2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</row>
    <row r="71" spans="1:2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</row>
    <row r="72" spans="1:2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</row>
    <row r="73" spans="1:2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</row>
    <row r="74" spans="1:2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</row>
    <row r="75" spans="1:2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</row>
    <row r="76" spans="1:2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</row>
    <row r="77" spans="1:2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</row>
    <row r="78" spans="1:2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</row>
    <row r="79" spans="1:2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</row>
    <row r="81" spans="1:2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</row>
    <row r="83" spans="1:2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</row>
    <row r="84" spans="1:2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1:2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1:2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1:2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</row>
    <row r="88" spans="1:2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1:2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</row>
    <row r="90" spans="1:2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</row>
    <row r="91" spans="1:2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</row>
    <row r="92" spans="1:2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</row>
    <row r="93" spans="1:2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</row>
    <row r="94" spans="1:2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</row>
    <row r="95" spans="1:2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</row>
    <row r="96" spans="1:2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</row>
    <row r="97" spans="1:2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</row>
    <row r="98" spans="1:2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</row>
    <row r="99" spans="1:2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</row>
    <row r="100" spans="1:2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</row>
    <row r="101" spans="1:2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</row>
    <row r="102" spans="1:2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</row>
    <row r="103" spans="1:2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</row>
    <row r="104" spans="1:2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</row>
    <row r="105" spans="1:2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</row>
    <row r="106" spans="1:2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</row>
    <row r="107" spans="1:2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</row>
    <row r="108" spans="1:2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</row>
    <row r="109" spans="1:2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</row>
    <row r="110" spans="1:2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</row>
    <row r="111" spans="1:2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</row>
    <row r="112" spans="1:2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</row>
    <row r="113" spans="1:2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</row>
    <row r="114" spans="1:2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</row>
    <row r="115" spans="1:2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</row>
    <row r="116" spans="1:2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</row>
    <row r="117" spans="1:2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</row>
    <row r="118" spans="1:2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</row>
    <row r="119" spans="1:2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</row>
    <row r="120" spans="1:2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</row>
    <row r="121" spans="1:2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</row>
    <row r="122" spans="1:2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</row>
    <row r="123" spans="1:2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</row>
    <row r="124" spans="1:2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</row>
    <row r="125" spans="1:2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</row>
    <row r="126" spans="1:2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</row>
    <row r="127" spans="1:2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</row>
    <row r="128" spans="1:2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</row>
    <row r="129" spans="1:2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</row>
    <row r="130" spans="1:2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</row>
    <row r="131" spans="1:2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</row>
    <row r="132" spans="1:2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</row>
    <row r="133" spans="1:2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</row>
    <row r="134" spans="1:2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</row>
    <row r="135" spans="1:2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</row>
    <row r="136" spans="1:2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</row>
    <row r="137" spans="1:2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</row>
    <row r="138" spans="1:2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</row>
    <row r="139" spans="1:2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</row>
    <row r="140" spans="1:2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</row>
    <row r="141" spans="1:2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</row>
    <row r="142" spans="1:2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</row>
    <row r="143" spans="1:2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</row>
    <row r="144" spans="1:2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</row>
  </sheetData>
  <autoFilter ref="A1:U144" xr:uid="{00000000-0009-0000-0000-000000000000}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workbookViewId="0">
      <selection activeCell="E4" sqref="E4"/>
    </sheetView>
  </sheetViews>
  <sheetFormatPr defaultRowHeight="15" x14ac:dyDescent="0.25"/>
  <cols>
    <col min="1" max="1" width="40" customWidth="1"/>
    <col min="2" max="2" width="19.5703125" customWidth="1"/>
    <col min="3" max="3" width="7.140625" customWidth="1"/>
    <col min="4" max="4" width="7" customWidth="1"/>
    <col min="5" max="5" width="6.28515625" customWidth="1"/>
    <col min="6" max="6" width="7" customWidth="1"/>
    <col min="7" max="7" width="25" bestFit="1" customWidth="1"/>
    <col min="8" max="8" width="16.42578125" bestFit="1" customWidth="1"/>
    <col min="9" max="9" width="13.42578125" bestFit="1" customWidth="1"/>
    <col min="10" max="10" width="11.42578125" bestFit="1" customWidth="1"/>
    <col min="11" max="11" width="11.28515625" bestFit="1" customWidth="1"/>
  </cols>
  <sheetData>
    <row r="1" spans="1:12" ht="15.75" x14ac:dyDescent="0.25">
      <c r="A1" s="8" t="s">
        <v>53</v>
      </c>
      <c r="B1" s="8" t="s">
        <v>6</v>
      </c>
      <c r="G1" s="15" t="s">
        <v>7</v>
      </c>
      <c r="H1" s="15"/>
      <c r="I1" s="15"/>
    </row>
    <row r="2" spans="1:12" x14ac:dyDescent="0.25">
      <c r="A2" s="8" t="s">
        <v>8</v>
      </c>
      <c r="B2" t="s">
        <v>2</v>
      </c>
      <c r="C2" t="s">
        <v>43</v>
      </c>
      <c r="G2" s="1" t="s">
        <v>9</v>
      </c>
    </row>
    <row r="3" spans="1:12" x14ac:dyDescent="0.25">
      <c r="A3" s="2" t="s">
        <v>0</v>
      </c>
      <c r="B3" s="3"/>
      <c r="C3" s="3"/>
      <c r="G3" s="4" t="s">
        <v>29</v>
      </c>
      <c r="H3" t="s">
        <v>10</v>
      </c>
      <c r="I3">
        <v>0</v>
      </c>
    </row>
    <row r="4" spans="1:12" x14ac:dyDescent="0.25">
      <c r="A4" s="7" t="s">
        <v>41</v>
      </c>
      <c r="B4" s="3"/>
      <c r="C4" s="3"/>
      <c r="G4" s="4" t="s">
        <v>1</v>
      </c>
      <c r="H4" t="s">
        <v>11</v>
      </c>
      <c r="I4">
        <v>0</v>
      </c>
    </row>
    <row r="5" spans="1:12" x14ac:dyDescent="0.25">
      <c r="A5" s="10" t="s">
        <v>42</v>
      </c>
      <c r="B5" s="3">
        <v>34</v>
      </c>
      <c r="C5" s="3"/>
      <c r="G5" s="4"/>
      <c r="H5" t="s">
        <v>13</v>
      </c>
      <c r="I5">
        <v>0</v>
      </c>
    </row>
    <row r="6" spans="1:12" x14ac:dyDescent="0.25">
      <c r="A6" s="10" t="s">
        <v>47</v>
      </c>
      <c r="B6" s="3">
        <v>14</v>
      </c>
      <c r="C6" s="3"/>
      <c r="G6" s="4" t="s">
        <v>14</v>
      </c>
      <c r="I6">
        <v>0</v>
      </c>
    </row>
    <row r="7" spans="1:12" x14ac:dyDescent="0.25">
      <c r="A7" s="7" t="s">
        <v>1</v>
      </c>
      <c r="B7" s="3"/>
      <c r="C7" s="3"/>
      <c r="G7" s="1" t="s">
        <v>30</v>
      </c>
    </row>
    <row r="8" spans="1:12" x14ac:dyDescent="0.25">
      <c r="A8" s="10" t="s">
        <v>44</v>
      </c>
      <c r="B8" s="3"/>
      <c r="C8" s="3">
        <v>16</v>
      </c>
      <c r="G8" s="4" t="s">
        <v>29</v>
      </c>
      <c r="H8" t="s">
        <v>10</v>
      </c>
      <c r="I8">
        <v>0</v>
      </c>
      <c r="K8" s="6">
        <f>K11-I11</f>
        <v>7551.823160149972</v>
      </c>
    </row>
    <row r="9" spans="1:12" x14ac:dyDescent="0.25">
      <c r="A9" s="10" t="s">
        <v>45</v>
      </c>
      <c r="B9" s="3"/>
      <c r="C9" s="3">
        <v>1</v>
      </c>
      <c r="G9" s="4" t="s">
        <v>1</v>
      </c>
      <c r="H9" t="s">
        <v>11</v>
      </c>
      <c r="I9">
        <v>0</v>
      </c>
    </row>
    <row r="10" spans="1:12" x14ac:dyDescent="0.25">
      <c r="A10" s="10" t="s">
        <v>46</v>
      </c>
      <c r="B10" s="3"/>
      <c r="C10" s="3">
        <v>1</v>
      </c>
      <c r="G10" s="4"/>
      <c r="H10" t="s">
        <v>13</v>
      </c>
    </row>
    <row r="11" spans="1:12" x14ac:dyDescent="0.25">
      <c r="A11" s="10" t="s">
        <v>48</v>
      </c>
      <c r="B11" s="3"/>
      <c r="C11" s="3">
        <v>16</v>
      </c>
      <c r="H11" t="s">
        <v>15</v>
      </c>
      <c r="I11" s="5">
        <f>(11000/0.9335)*1.109304</f>
        <v>13071.605784681309</v>
      </c>
      <c r="J11" s="13" t="s">
        <v>16</v>
      </c>
      <c r="K11" s="9">
        <f>IF(K15+K16+K17+K22+K23+K18+K21&gt;=I11,K15+K16+K17+K22+K23+K18+K21,I11)</f>
        <v>20623.428944831281</v>
      </c>
      <c r="L11" s="14">
        <f>1-(I11/K11)</f>
        <v>0.36617689426678179</v>
      </c>
    </row>
    <row r="12" spans="1:12" ht="15.75" x14ac:dyDescent="0.25">
      <c r="A12" s="10" t="s">
        <v>49</v>
      </c>
      <c r="B12" s="3"/>
      <c r="C12" s="3">
        <v>1</v>
      </c>
      <c r="G12" s="15" t="s">
        <v>17</v>
      </c>
      <c r="H12" s="15"/>
      <c r="I12" s="15"/>
      <c r="J12" s="15"/>
      <c r="K12" s="15"/>
    </row>
    <row r="13" spans="1:12" x14ac:dyDescent="0.25">
      <c r="A13" s="10" t="s">
        <v>50</v>
      </c>
      <c r="B13" s="3"/>
      <c r="C13" s="3">
        <v>2</v>
      </c>
      <c r="G13" t="s">
        <v>18</v>
      </c>
      <c r="H13" t="s">
        <v>19</v>
      </c>
      <c r="I13" t="s">
        <v>20</v>
      </c>
      <c r="J13" t="s">
        <v>21</v>
      </c>
      <c r="K13" t="s">
        <v>22</v>
      </c>
    </row>
    <row r="14" spans="1:12" x14ac:dyDescent="0.25">
      <c r="A14" s="10" t="s">
        <v>51</v>
      </c>
      <c r="B14" s="3"/>
      <c r="C14" s="3">
        <v>1</v>
      </c>
      <c r="G14" t="s">
        <v>9</v>
      </c>
      <c r="I14" s="5"/>
    </row>
    <row r="15" spans="1:12" x14ac:dyDescent="0.25">
      <c r="A15" s="10" t="s">
        <v>52</v>
      </c>
      <c r="B15" s="3"/>
      <c r="C15" s="3">
        <v>1</v>
      </c>
      <c r="G15" s="7" t="s">
        <v>29</v>
      </c>
      <c r="H15" t="s">
        <v>10</v>
      </c>
      <c r="I15" s="5">
        <f>(120/0.9335)*1.109304</f>
        <v>142.59933583288699</v>
      </c>
      <c r="J15">
        <f>IFERROR(GETPIVOTDATA("NUMBMF",$A$1,"Local","Onshore","TipoCliente","Pessoa Fisica","TipoControle","Completo","Categoria","Carteira Administrada")+GETPIVOTDATA("NUMBMF",$A$1,"Local","Onshore","TipoCliente","Pessoa Juridica","TipoControle","Completo","Categoria","Carteira Administrada"),0)</f>
        <v>57</v>
      </c>
      <c r="K15" s="6">
        <f t="shared" ref="K15:K23" si="0">J15*I15</f>
        <v>8128.162142474559</v>
      </c>
    </row>
    <row r="16" spans="1:12" x14ac:dyDescent="0.25">
      <c r="A16" s="7" t="s">
        <v>3</v>
      </c>
      <c r="B16" s="3"/>
      <c r="C16" s="3"/>
      <c r="G16" s="7" t="s">
        <v>1</v>
      </c>
      <c r="H16" t="s">
        <v>11</v>
      </c>
      <c r="I16" s="5">
        <f>(300/0.9335)*1.109304</f>
        <v>356.49833958221745</v>
      </c>
      <c r="K16" s="6">
        <f t="shared" si="0"/>
        <v>0</v>
      </c>
    </row>
    <row r="17" spans="1:11" x14ac:dyDescent="0.25">
      <c r="A17" s="10" t="s">
        <v>4</v>
      </c>
      <c r="B17" s="3">
        <v>54</v>
      </c>
      <c r="C17" s="3"/>
      <c r="G17" s="7"/>
      <c r="H17" t="s">
        <v>13</v>
      </c>
      <c r="I17" s="5">
        <f>(85/0.9335)*1.109304</f>
        <v>101.00786288162828</v>
      </c>
      <c r="J17">
        <f>IFERROR(SUM(C8:C15),0)</f>
        <v>39</v>
      </c>
      <c r="K17" s="6">
        <f t="shared" si="0"/>
        <v>3939.3066523835032</v>
      </c>
    </row>
    <row r="18" spans="1:11" x14ac:dyDescent="0.25">
      <c r="A18" s="7" t="s">
        <v>5</v>
      </c>
      <c r="B18" s="3"/>
      <c r="C18" s="3"/>
      <c r="G18" s="7" t="s">
        <v>14</v>
      </c>
      <c r="I18" s="5">
        <f>(150/0.9335)*1.109304</f>
        <v>178.24916979110873</v>
      </c>
      <c r="J18">
        <f>IFERROR(SUM(B5:B6),0)</f>
        <v>48</v>
      </c>
      <c r="K18" s="6">
        <f t="shared" si="0"/>
        <v>8555.9601499732198</v>
      </c>
    </row>
    <row r="19" spans="1:11" x14ac:dyDescent="0.25">
      <c r="A19" s="10" t="s">
        <v>4</v>
      </c>
      <c r="B19" s="3">
        <v>3</v>
      </c>
      <c r="C19" s="3"/>
      <c r="G19" t="s">
        <v>30</v>
      </c>
      <c r="I19" s="5"/>
      <c r="K19" s="6"/>
    </row>
    <row r="20" spans="1:11" x14ac:dyDescent="0.25">
      <c r="A20" s="2" t="s">
        <v>12</v>
      </c>
      <c r="B20" s="3">
        <v>105</v>
      </c>
      <c r="C20" s="3">
        <v>39</v>
      </c>
      <c r="G20" s="7" t="s">
        <v>32</v>
      </c>
      <c r="H20" t="s">
        <v>10</v>
      </c>
      <c r="I20" s="5">
        <f>(50/0.9335)*1.109304</f>
        <v>59.416389930369576</v>
      </c>
      <c r="J20">
        <f>IFERROR(GETPIVOTDATA("No Filhas",$A$1,"Local","Onshore","Tipo Cliente","Pessoa Fisica","Tipo Controle","Completo","Categoria","Off  Shore Renda Mista")+GETPIVOTDATA("No Filhas",$A$1,"Local","Offshore","Tipo Cliente","Pessoa Fisica","Tipo Controle","Completo","Categoria","Off  Shore Renda Mista")+GETPIVOTDATA("No Filhas",$A$1,"Local","Offshore","Tipo Cliente","Pessoa Juridica","Tipo Controle","Completo","Categoria","Off  Shore Renda Mista"),0)</f>
        <v>0</v>
      </c>
      <c r="K20" s="6">
        <f t="shared" si="0"/>
        <v>0</v>
      </c>
    </row>
    <row r="21" spans="1:11" x14ac:dyDescent="0.25">
      <c r="G21" s="7" t="s">
        <v>31</v>
      </c>
      <c r="H21" t="s">
        <v>10</v>
      </c>
      <c r="I21" s="5">
        <f>(350/0.9335)*1.109304</f>
        <v>415.91472951258703</v>
      </c>
      <c r="J21">
        <f>IFERROR(GETPIVOTDATA("No Filhas",$A$1,"Local","Offshore","Tipo Cliente","Pessoa Juridica","Tipo Controle","Completo","Categoria","Off Shore Renda Fixa"),0)</f>
        <v>0</v>
      </c>
      <c r="K21" s="6">
        <f t="shared" si="0"/>
        <v>0</v>
      </c>
    </row>
    <row r="22" spans="1:11" x14ac:dyDescent="0.25">
      <c r="G22" s="7" t="s">
        <v>29</v>
      </c>
      <c r="H22" t="s">
        <v>10</v>
      </c>
      <c r="I22" s="5">
        <f>(500/0.9335)*1.109304</f>
        <v>594.16389930369587</v>
      </c>
      <c r="J22">
        <f>IFERROR(GETPIVOTDATA("No Filhas",$A$1,"Local","Offshore","Tipo Cliente","Pessoa Fisica","Tipo Controle","Completo","Categoria","Carteira Administrada")+GETPIVOTDATA("No Filhas",$A$1,"Local","Offshore","Tipo Cliente","Pessoa Juridica","Tipo Controle","Completo","Categoria","Carteira Administrada"),0)</f>
        <v>0</v>
      </c>
      <c r="K22" s="6">
        <f t="shared" si="0"/>
        <v>0</v>
      </c>
    </row>
    <row r="23" spans="1:11" x14ac:dyDescent="0.25">
      <c r="G23" s="7" t="s">
        <v>1</v>
      </c>
      <c r="H23" t="s">
        <v>11</v>
      </c>
      <c r="I23" s="5">
        <f>(1200/0.9335)*1.109304</f>
        <v>1425.9933583288698</v>
      </c>
      <c r="K23" s="6">
        <f t="shared" si="0"/>
        <v>0</v>
      </c>
    </row>
    <row r="24" spans="1:11" x14ac:dyDescent="0.25">
      <c r="I24" t="s">
        <v>23</v>
      </c>
      <c r="J24">
        <f>SUM(J15:J23)</f>
        <v>144</v>
      </c>
    </row>
    <row r="25" spans="1:11" x14ac:dyDescent="0.25">
      <c r="I25" t="s">
        <v>24</v>
      </c>
      <c r="J25">
        <f>J24-GETPIVOTDATA("NUMBMF",$A$1,"TipoControle","Completo")-GETPIVOTDATA("NUMBMF",$A$1,"TipoControle","Cotista")</f>
        <v>0</v>
      </c>
    </row>
  </sheetData>
  <mergeCells count="2">
    <mergeCell ref="G1:I1"/>
    <mergeCell ref="G12:K1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</vt:lpstr>
      <vt:lpstr>Contagem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Carnevalli</dc:creator>
  <cp:lastModifiedBy>Ewerton Pereira Franco</cp:lastModifiedBy>
  <dcterms:created xsi:type="dcterms:W3CDTF">2018-07-18T21:12:52Z</dcterms:created>
  <dcterms:modified xsi:type="dcterms:W3CDTF">2019-11-27T13:56:40Z</dcterms:modified>
</cp:coreProperties>
</file>